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hgoh\Downloads\"/>
    </mc:Choice>
  </mc:AlternateContent>
  <xr:revisionPtr revIDLastSave="0" documentId="13_ncr:1_{FEA48802-C3BA-4553-A485-1610870C31EF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Ageing Trends" sheetId="1" r:id="rId1"/>
    <sheet name="OPG" sheetId="9" r:id="rId2"/>
    <sheet name="CMP" sheetId="5" r:id="rId3"/>
    <sheet name="TMP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4" l="1"/>
  <c r="Q36" i="4"/>
  <c r="AA21" i="9"/>
  <c r="Z15" i="9"/>
  <c r="AA15" i="9"/>
  <c r="C15" i="9"/>
  <c r="D15" i="9"/>
  <c r="E15" i="9"/>
  <c r="E29" i="9" s="1"/>
  <c r="F15" i="9"/>
  <c r="G15" i="9"/>
  <c r="H15" i="9"/>
  <c r="I15" i="9"/>
  <c r="J15" i="9"/>
  <c r="K15" i="9"/>
  <c r="L15" i="9"/>
  <c r="S15" i="9"/>
  <c r="V15" i="9"/>
  <c r="S16" i="9"/>
  <c r="AA16" i="9"/>
  <c r="X17" i="9"/>
  <c r="AA17" i="9"/>
  <c r="R18" i="9"/>
  <c r="Z18" i="9"/>
  <c r="S19" i="9"/>
  <c r="V19" i="9"/>
  <c r="AA19" i="9"/>
  <c r="X20" i="9"/>
  <c r="AA20" i="9"/>
  <c r="C21" i="9"/>
  <c r="D21" i="9"/>
  <c r="E21" i="9"/>
  <c r="F21" i="9"/>
  <c r="G21" i="9"/>
  <c r="H21" i="9"/>
  <c r="I21" i="9"/>
  <c r="J21" i="9"/>
  <c r="K21" i="9"/>
  <c r="L21" i="9"/>
  <c r="R21" i="9"/>
  <c r="Z21" i="9"/>
  <c r="AA22" i="9"/>
  <c r="X23" i="9"/>
  <c r="AA23" i="9"/>
  <c r="S24" i="9"/>
  <c r="AA24" i="9"/>
  <c r="AA25" i="9"/>
  <c r="C26" i="9"/>
  <c r="D26" i="9"/>
  <c r="E26" i="9"/>
  <c r="G26" i="9"/>
  <c r="I26" i="9"/>
  <c r="J26" i="9"/>
  <c r="K26" i="9"/>
  <c r="L26" i="9"/>
  <c r="S27" i="9"/>
  <c r="AA27" i="9"/>
  <c r="AA28" i="9"/>
  <c r="D29" i="9"/>
  <c r="F29" i="9"/>
  <c r="H29" i="9"/>
  <c r="J29" i="9"/>
  <c r="K29" i="9"/>
  <c r="L29" i="9"/>
  <c r="M29" i="9"/>
  <c r="AA18" i="9" s="1"/>
  <c r="AA29" i="9"/>
  <c r="Q37" i="9"/>
  <c r="R37" i="9"/>
  <c r="S37" i="9"/>
  <c r="T37" i="9"/>
  <c r="U37" i="9"/>
  <c r="V37" i="9"/>
  <c r="W37" i="9"/>
  <c r="X37" i="9"/>
  <c r="Y37" i="9"/>
  <c r="Z37" i="9"/>
  <c r="AA37" i="9"/>
  <c r="Q38" i="9"/>
  <c r="R38" i="9"/>
  <c r="S38" i="9"/>
  <c r="T38" i="9"/>
  <c r="U38" i="9"/>
  <c r="V38" i="9"/>
  <c r="W38" i="9"/>
  <c r="X38" i="9"/>
  <c r="Y38" i="9"/>
  <c r="Z38" i="9"/>
  <c r="AA38" i="9"/>
  <c r="Q45" i="9"/>
  <c r="R45" i="9"/>
  <c r="S45" i="9"/>
  <c r="T45" i="9"/>
  <c r="U45" i="9"/>
  <c r="V45" i="9"/>
  <c r="W45" i="9"/>
  <c r="X45" i="9"/>
  <c r="Y45" i="9"/>
  <c r="Z45" i="9"/>
  <c r="AA45" i="9"/>
  <c r="Q46" i="9"/>
  <c r="R46" i="9"/>
  <c r="S46" i="9"/>
  <c r="T46" i="9"/>
  <c r="U46" i="9"/>
  <c r="V46" i="9"/>
  <c r="W46" i="9"/>
  <c r="X46" i="9"/>
  <c r="Y46" i="9"/>
  <c r="Z46" i="9"/>
  <c r="AA46" i="9"/>
  <c r="Q47" i="9"/>
  <c r="R47" i="9"/>
  <c r="S47" i="9"/>
  <c r="T47" i="9"/>
  <c r="U47" i="9"/>
  <c r="V47" i="9"/>
  <c r="W47" i="9"/>
  <c r="X47" i="9"/>
  <c r="Y47" i="9"/>
  <c r="Z47" i="9"/>
  <c r="AA47" i="9"/>
  <c r="Q48" i="9"/>
  <c r="R48" i="9"/>
  <c r="S48" i="9"/>
  <c r="T48" i="9"/>
  <c r="U48" i="9"/>
  <c r="V48" i="9"/>
  <c r="W48" i="9"/>
  <c r="X48" i="9"/>
  <c r="Y48" i="9"/>
  <c r="Z48" i="9"/>
  <c r="AA48" i="9"/>
  <c r="Q49" i="9"/>
  <c r="R49" i="9"/>
  <c r="S49" i="9"/>
  <c r="T49" i="9"/>
  <c r="U49" i="9"/>
  <c r="V49" i="9"/>
  <c r="W49" i="9"/>
  <c r="X49" i="9"/>
  <c r="Y49" i="9"/>
  <c r="Z49" i="9"/>
  <c r="AA49" i="9"/>
  <c r="Q50" i="9"/>
  <c r="R50" i="9"/>
  <c r="S50" i="9"/>
  <c r="T50" i="9"/>
  <c r="U50" i="9"/>
  <c r="V50" i="9"/>
  <c r="W50" i="9"/>
  <c r="X50" i="9"/>
  <c r="Y50" i="9"/>
  <c r="Z50" i="9"/>
  <c r="AA50" i="9"/>
  <c r="Q51" i="9"/>
  <c r="R51" i="9"/>
  <c r="S51" i="9"/>
  <c r="T51" i="9"/>
  <c r="U51" i="9"/>
  <c r="V51" i="9"/>
  <c r="W51" i="9"/>
  <c r="X51" i="9"/>
  <c r="Y51" i="9"/>
  <c r="Z51" i="9"/>
  <c r="AA51" i="9"/>
  <c r="AA52" i="9"/>
  <c r="T58" i="9"/>
  <c r="V58" i="9"/>
  <c r="Y58" i="9"/>
  <c r="AA58" i="9"/>
  <c r="Y59" i="9"/>
  <c r="Z59" i="9"/>
  <c r="AA59" i="9"/>
  <c r="C60" i="9"/>
  <c r="Q59" i="9" s="1"/>
  <c r="D60" i="9"/>
  <c r="R58" i="9" s="1"/>
  <c r="E60" i="9"/>
  <c r="S58" i="9" s="1"/>
  <c r="F60" i="9"/>
  <c r="T59" i="9" s="1"/>
  <c r="G60" i="9"/>
  <c r="U59" i="9" s="1"/>
  <c r="H60" i="9"/>
  <c r="V59" i="9" s="1"/>
  <c r="I60" i="9"/>
  <c r="W58" i="9" s="1"/>
  <c r="J60" i="9"/>
  <c r="X59" i="9" s="1"/>
  <c r="K60" i="9"/>
  <c r="L60" i="9"/>
  <c r="Z58" i="9" s="1"/>
  <c r="AA60" i="9"/>
  <c r="Q66" i="9"/>
  <c r="R66" i="9"/>
  <c r="S66" i="9"/>
  <c r="T66" i="9"/>
  <c r="U66" i="9"/>
  <c r="V66" i="9"/>
  <c r="W66" i="9"/>
  <c r="X66" i="9"/>
  <c r="Y66" i="9"/>
  <c r="Z66" i="9"/>
  <c r="AA66" i="9"/>
  <c r="Q67" i="9"/>
  <c r="R67" i="9"/>
  <c r="S67" i="9"/>
  <c r="T67" i="9"/>
  <c r="U67" i="9"/>
  <c r="V67" i="9"/>
  <c r="W67" i="9"/>
  <c r="X67" i="9"/>
  <c r="Y67" i="9"/>
  <c r="Z67" i="9"/>
  <c r="AA67" i="9"/>
  <c r="Q68" i="9"/>
  <c r="R68" i="9"/>
  <c r="S68" i="9"/>
  <c r="T68" i="9"/>
  <c r="U68" i="9"/>
  <c r="V68" i="9"/>
  <c r="W68" i="9"/>
  <c r="X68" i="9"/>
  <c r="Y68" i="9"/>
  <c r="Z68" i="9"/>
  <c r="AA68" i="9"/>
  <c r="M69" i="9"/>
  <c r="Q69" i="9"/>
  <c r="R69" i="9"/>
  <c r="S69" i="9"/>
  <c r="T69" i="9"/>
  <c r="U69" i="9"/>
  <c r="V69" i="9"/>
  <c r="W69" i="9"/>
  <c r="X69" i="9"/>
  <c r="Y69" i="9"/>
  <c r="Z69" i="9"/>
  <c r="AA69" i="9"/>
  <c r="M70" i="9"/>
  <c r="Q70" i="9"/>
  <c r="R70" i="9"/>
  <c r="S70" i="9"/>
  <c r="T70" i="9"/>
  <c r="U70" i="9"/>
  <c r="V70" i="9"/>
  <c r="W70" i="9"/>
  <c r="X70" i="9"/>
  <c r="Y70" i="9"/>
  <c r="Z70" i="9"/>
  <c r="AA70" i="9"/>
  <c r="M71" i="9"/>
  <c r="Q71" i="9"/>
  <c r="R71" i="9"/>
  <c r="S71" i="9"/>
  <c r="T71" i="9"/>
  <c r="U71" i="9"/>
  <c r="V71" i="9"/>
  <c r="W71" i="9"/>
  <c r="X71" i="9"/>
  <c r="Y71" i="9"/>
  <c r="Z71" i="9"/>
  <c r="AA71" i="9"/>
  <c r="Q72" i="9"/>
  <c r="R72" i="9"/>
  <c r="S72" i="9"/>
  <c r="T72" i="9"/>
  <c r="U72" i="9"/>
  <c r="V72" i="9"/>
  <c r="W72" i="9"/>
  <c r="X72" i="9"/>
  <c r="Y72" i="9"/>
  <c r="Z72" i="9"/>
  <c r="AA72" i="9"/>
  <c r="T79" i="9"/>
  <c r="U79" i="9"/>
  <c r="V79" i="9"/>
  <c r="W79" i="9"/>
  <c r="X79" i="9"/>
  <c r="Y79" i="9"/>
  <c r="Z79" i="9"/>
  <c r="AA79" i="9"/>
  <c r="Q80" i="9"/>
  <c r="R80" i="9"/>
  <c r="T80" i="9"/>
  <c r="U80" i="9"/>
  <c r="V80" i="9"/>
  <c r="W80" i="9"/>
  <c r="X80" i="9"/>
  <c r="Y80" i="9"/>
  <c r="Z80" i="9"/>
  <c r="AA80" i="9"/>
  <c r="C81" i="9"/>
  <c r="Q79" i="9" s="1"/>
  <c r="D81" i="9"/>
  <c r="R79" i="9" s="1"/>
  <c r="E81" i="9"/>
  <c r="S80" i="9" s="1"/>
  <c r="U86" i="9"/>
  <c r="Y86" i="9"/>
  <c r="U87" i="9"/>
  <c r="U88" i="9"/>
  <c r="Y88" i="9"/>
  <c r="U89" i="9"/>
  <c r="F90" i="9"/>
  <c r="G90" i="9"/>
  <c r="G93" i="9" s="1"/>
  <c r="U91" i="9" s="1"/>
  <c r="H90" i="9"/>
  <c r="I90" i="9"/>
  <c r="J90" i="9"/>
  <c r="K90" i="9"/>
  <c r="K93" i="9" s="1"/>
  <c r="Y91" i="9" s="1"/>
  <c r="L90" i="9"/>
  <c r="L93" i="9" s="1"/>
  <c r="M90" i="9"/>
  <c r="U90" i="9"/>
  <c r="Y90" i="9"/>
  <c r="F91" i="9"/>
  <c r="H91" i="9"/>
  <c r="I91" i="9"/>
  <c r="J91" i="9"/>
  <c r="K91" i="9"/>
  <c r="L91" i="9"/>
  <c r="Z91" i="9" s="1"/>
  <c r="M91" i="9"/>
  <c r="J92" i="9"/>
  <c r="U92" i="9"/>
  <c r="Y92" i="9"/>
  <c r="C93" i="9"/>
  <c r="D93" i="9"/>
  <c r="E93" i="9"/>
  <c r="F93" i="9"/>
  <c r="J93" i="9"/>
  <c r="U58" i="9" l="1"/>
  <c r="Q58" i="9"/>
  <c r="C29" i="9"/>
  <c r="Q16" i="9" s="1"/>
  <c r="Z87" i="9"/>
  <c r="Z89" i="9"/>
  <c r="Z86" i="9"/>
  <c r="Z88" i="9"/>
  <c r="Z90" i="9"/>
  <c r="Z92" i="9"/>
  <c r="V91" i="9"/>
  <c r="AA91" i="9"/>
  <c r="W91" i="9"/>
  <c r="Q18" i="9"/>
  <c r="X86" i="9"/>
  <c r="X87" i="9"/>
  <c r="X88" i="9"/>
  <c r="X89" i="9"/>
  <c r="X90" i="9"/>
  <c r="X91" i="9"/>
  <c r="Y16" i="9"/>
  <c r="Y20" i="9"/>
  <c r="Y22" i="9"/>
  <c r="Y24" i="9"/>
  <c r="Y19" i="9"/>
  <c r="T19" i="9"/>
  <c r="T27" i="9"/>
  <c r="Q28" i="9"/>
  <c r="T18" i="9"/>
  <c r="Y28" i="9"/>
  <c r="S28" i="9"/>
  <c r="Y27" i="9"/>
  <c r="Y26" i="9"/>
  <c r="T26" i="9"/>
  <c r="Y25" i="9"/>
  <c r="T24" i="9"/>
  <c r="Y15" i="9"/>
  <c r="U15" i="9"/>
  <c r="I93" i="9"/>
  <c r="X92" i="9"/>
  <c r="S59" i="9"/>
  <c r="X19" i="9"/>
  <c r="X27" i="9"/>
  <c r="X18" i="9"/>
  <c r="R17" i="9"/>
  <c r="R23" i="9"/>
  <c r="R25" i="9"/>
  <c r="R16" i="9"/>
  <c r="R28" i="9"/>
  <c r="R27" i="9"/>
  <c r="X26" i="9"/>
  <c r="R26" i="9"/>
  <c r="X25" i="9"/>
  <c r="X22" i="9"/>
  <c r="Y18" i="9"/>
  <c r="X16" i="9"/>
  <c r="X15" i="9"/>
  <c r="T15" i="9"/>
  <c r="M93" i="9"/>
  <c r="H93" i="9"/>
  <c r="S79" i="9"/>
  <c r="W59" i="9"/>
  <c r="R59" i="9"/>
  <c r="V17" i="9"/>
  <c r="V23" i="9"/>
  <c r="V25" i="9"/>
  <c r="V16" i="9"/>
  <c r="V20" i="9"/>
  <c r="V22" i="9"/>
  <c r="V24" i="9"/>
  <c r="V28" i="9"/>
  <c r="V27" i="9"/>
  <c r="V26" i="9"/>
  <c r="X24" i="9"/>
  <c r="T23" i="9"/>
  <c r="V21" i="9"/>
  <c r="Y21" i="9"/>
  <c r="V18" i="9"/>
  <c r="T17" i="9"/>
  <c r="R15" i="9"/>
  <c r="I29" i="9"/>
  <c r="W26" i="9" s="1"/>
  <c r="S18" i="9"/>
  <c r="S26" i="9"/>
  <c r="S17" i="9"/>
  <c r="S23" i="9"/>
  <c r="S25" i="9"/>
  <c r="T86" i="9"/>
  <c r="T87" i="9"/>
  <c r="T88" i="9"/>
  <c r="T89" i="9"/>
  <c r="T90" i="9"/>
  <c r="T92" i="9"/>
  <c r="T91" i="9"/>
  <c r="Y89" i="9"/>
  <c r="Y87" i="9"/>
  <c r="X58" i="9"/>
  <c r="Z17" i="9"/>
  <c r="Z23" i="9"/>
  <c r="Z25" i="9"/>
  <c r="Z28" i="9"/>
  <c r="Z16" i="9"/>
  <c r="Z20" i="9"/>
  <c r="Z22" i="9"/>
  <c r="Z24" i="9"/>
  <c r="G29" i="9"/>
  <c r="T28" i="9"/>
  <c r="Z27" i="9"/>
  <c r="Z26" i="9"/>
  <c r="T25" i="9"/>
  <c r="Y23" i="9"/>
  <c r="S21" i="9"/>
  <c r="X21" i="9"/>
  <c r="T21" i="9"/>
  <c r="Z19" i="9"/>
  <c r="R19" i="9"/>
  <c r="Y17" i="9"/>
  <c r="T16" i="9"/>
  <c r="AA26" i="9"/>
  <c r="AA36" i="4"/>
  <c r="AA46" i="4"/>
  <c r="AA47" i="4"/>
  <c r="AA48" i="4"/>
  <c r="AA49" i="4"/>
  <c r="AA50" i="4"/>
  <c r="AA51" i="4"/>
  <c r="AA52" i="4"/>
  <c r="AA45" i="4"/>
  <c r="AA37" i="4"/>
  <c r="AA38" i="4"/>
  <c r="AA39" i="4"/>
  <c r="AA29" i="4"/>
  <c r="AA30" i="4"/>
  <c r="AA28" i="4"/>
  <c r="AA14" i="4"/>
  <c r="AA15" i="4"/>
  <c r="AA16" i="4"/>
  <c r="AA17" i="4"/>
  <c r="AA18" i="4"/>
  <c r="AA42" i="5"/>
  <c r="AA44" i="5"/>
  <c r="AA45" i="5"/>
  <c r="AA46" i="5"/>
  <c r="AA47" i="5"/>
  <c r="AA48" i="5"/>
  <c r="AA50" i="5"/>
  <c r="AA41" i="5"/>
  <c r="AA13" i="5"/>
  <c r="AA14" i="5"/>
  <c r="AA12" i="5"/>
  <c r="AA21" i="5"/>
  <c r="AA22" i="5"/>
  <c r="AA23" i="5"/>
  <c r="AA20" i="5"/>
  <c r="AA30" i="5"/>
  <c r="AA31" i="5"/>
  <c r="AA32" i="5"/>
  <c r="AA33" i="5"/>
  <c r="AA34" i="5"/>
  <c r="AA29" i="5"/>
  <c r="AA59" i="5"/>
  <c r="AA60" i="5"/>
  <c r="AA61" i="5"/>
  <c r="AA62" i="5"/>
  <c r="AA63" i="5"/>
  <c r="AA64" i="5"/>
  <c r="AA65" i="5"/>
  <c r="AA66" i="5"/>
  <c r="AA67" i="5"/>
  <c r="AA68" i="5"/>
  <c r="AA58" i="5"/>
  <c r="Y28" i="4"/>
  <c r="Z28" i="4"/>
  <c r="Y29" i="4"/>
  <c r="Z29" i="4"/>
  <c r="Q25" i="9" l="1"/>
  <c r="Q27" i="9"/>
  <c r="Q26" i="9"/>
  <c r="Q23" i="9"/>
  <c r="Q17" i="9"/>
  <c r="Q19" i="9"/>
  <c r="Q15" i="9"/>
  <c r="Q21" i="9"/>
  <c r="U16" i="9"/>
  <c r="U20" i="9"/>
  <c r="U22" i="9"/>
  <c r="U24" i="9"/>
  <c r="U28" i="9"/>
  <c r="U19" i="9"/>
  <c r="U18" i="9"/>
  <c r="U26" i="9"/>
  <c r="U27" i="9"/>
  <c r="U25" i="9"/>
  <c r="U17" i="9"/>
  <c r="U23" i="9"/>
  <c r="W18" i="9"/>
  <c r="W17" i="9"/>
  <c r="W23" i="9"/>
  <c r="W25" i="9"/>
  <c r="W15" i="9"/>
  <c r="W24" i="9"/>
  <c r="W16" i="9"/>
  <c r="W22" i="9"/>
  <c r="W20" i="9"/>
  <c r="W21" i="9"/>
  <c r="W27" i="9"/>
  <c r="W28" i="9"/>
  <c r="W19" i="9"/>
  <c r="V86" i="9"/>
  <c r="V88" i="9"/>
  <c r="V92" i="9"/>
  <c r="V87" i="9"/>
  <c r="V89" i="9"/>
  <c r="V90" i="9"/>
  <c r="U21" i="9"/>
  <c r="AA86" i="9"/>
  <c r="AA88" i="9"/>
  <c r="AA92" i="9"/>
  <c r="AA87" i="9"/>
  <c r="AA89" i="9"/>
  <c r="W86" i="9"/>
  <c r="W88" i="9"/>
  <c r="W92" i="9"/>
  <c r="W87" i="9"/>
  <c r="W89" i="9"/>
  <c r="AA90" i="9"/>
  <c r="W90" i="9"/>
  <c r="Z46" i="4" l="1"/>
  <c r="Z47" i="4"/>
  <c r="Z48" i="4"/>
  <c r="Z49" i="4"/>
  <c r="Z50" i="4"/>
  <c r="Z51" i="4"/>
  <c r="Z45" i="4"/>
  <c r="Y46" i="4"/>
  <c r="Y47" i="4"/>
  <c r="Y48" i="4"/>
  <c r="Y49" i="4"/>
  <c r="Y50" i="4"/>
  <c r="Y51" i="4"/>
  <c r="Y45" i="4"/>
  <c r="X46" i="4"/>
  <c r="X47" i="4"/>
  <c r="X48" i="4"/>
  <c r="X49" i="4"/>
  <c r="X50" i="4"/>
  <c r="X51" i="4"/>
  <c r="X45" i="4"/>
  <c r="W46" i="4"/>
  <c r="W47" i="4"/>
  <c r="W48" i="4"/>
  <c r="W49" i="4"/>
  <c r="W50" i="4"/>
  <c r="W51" i="4"/>
  <c r="W45" i="4"/>
  <c r="V46" i="4"/>
  <c r="V47" i="4"/>
  <c r="V48" i="4"/>
  <c r="V49" i="4"/>
  <c r="V50" i="4"/>
  <c r="V51" i="4"/>
  <c r="V45" i="4"/>
  <c r="U46" i="4"/>
  <c r="U47" i="4"/>
  <c r="U48" i="4"/>
  <c r="U49" i="4"/>
  <c r="U50" i="4"/>
  <c r="U51" i="4"/>
  <c r="U45" i="4"/>
  <c r="T46" i="4"/>
  <c r="T47" i="4"/>
  <c r="T48" i="4"/>
  <c r="T49" i="4"/>
  <c r="T50" i="4"/>
  <c r="T51" i="4"/>
  <c r="T45" i="4"/>
  <c r="S46" i="4"/>
  <c r="S47" i="4"/>
  <c r="S48" i="4"/>
  <c r="S49" i="4"/>
  <c r="S50" i="4"/>
  <c r="S51" i="4"/>
  <c r="S45" i="4"/>
  <c r="R46" i="4"/>
  <c r="R47" i="4"/>
  <c r="R48" i="4"/>
  <c r="R49" i="4"/>
  <c r="R50" i="4"/>
  <c r="R51" i="4"/>
  <c r="R45" i="4"/>
  <c r="Q46" i="4"/>
  <c r="Q47" i="4"/>
  <c r="Q48" i="4"/>
  <c r="Q49" i="4"/>
  <c r="Q50" i="4"/>
  <c r="Q51" i="4"/>
  <c r="Q45" i="4"/>
  <c r="Z37" i="4"/>
  <c r="Z38" i="4"/>
  <c r="Z36" i="4"/>
  <c r="Y37" i="4"/>
  <c r="Y38" i="4"/>
  <c r="Y36" i="4"/>
  <c r="X37" i="4"/>
  <c r="X38" i="4"/>
  <c r="X36" i="4"/>
  <c r="W37" i="4"/>
  <c r="W38" i="4"/>
  <c r="W36" i="4"/>
  <c r="V37" i="4"/>
  <c r="V38" i="4"/>
  <c r="V36" i="4"/>
  <c r="U37" i="4"/>
  <c r="U38" i="4"/>
  <c r="U36" i="4"/>
  <c r="T37" i="4"/>
  <c r="T38" i="4"/>
  <c r="T36" i="4"/>
  <c r="S37" i="4"/>
  <c r="S38" i="4"/>
  <c r="S36" i="4"/>
  <c r="R37" i="4"/>
  <c r="R38" i="4"/>
  <c r="R36" i="4"/>
  <c r="Q37" i="4"/>
  <c r="Q38" i="4"/>
  <c r="R29" i="4"/>
  <c r="R28" i="4"/>
  <c r="Q29" i="4"/>
  <c r="Q28" i="4"/>
  <c r="Z14" i="4" l="1"/>
  <c r="Z15" i="4"/>
  <c r="Z16" i="4"/>
  <c r="Z17" i="4"/>
  <c r="Z13" i="4"/>
  <c r="Y14" i="4"/>
  <c r="Y15" i="4"/>
  <c r="Y16" i="4"/>
  <c r="Y17" i="4"/>
  <c r="Y13" i="4"/>
  <c r="X14" i="4"/>
  <c r="X15" i="4"/>
  <c r="X16" i="4"/>
  <c r="X17" i="4"/>
  <c r="X13" i="4"/>
  <c r="W14" i="4"/>
  <c r="W15" i="4"/>
  <c r="W16" i="4"/>
  <c r="W17" i="4"/>
  <c r="W13" i="4"/>
  <c r="V14" i="4"/>
  <c r="V15" i="4"/>
  <c r="V16" i="4"/>
  <c r="V17" i="4"/>
  <c r="V13" i="4"/>
  <c r="U14" i="4"/>
  <c r="U15" i="4"/>
  <c r="U16" i="4"/>
  <c r="U17" i="4"/>
  <c r="U13" i="4"/>
  <c r="S14" i="4"/>
  <c r="S15" i="4"/>
  <c r="S16" i="4"/>
  <c r="S17" i="4"/>
  <c r="T14" i="4"/>
  <c r="T15" i="4"/>
  <c r="T16" i="4"/>
  <c r="T17" i="4"/>
  <c r="T13" i="4"/>
  <c r="S13" i="4"/>
  <c r="R14" i="4"/>
  <c r="R15" i="4"/>
  <c r="R16" i="4"/>
  <c r="R17" i="4"/>
  <c r="R13" i="4"/>
  <c r="Q14" i="4"/>
  <c r="Q15" i="4"/>
  <c r="Q16" i="4"/>
  <c r="Q17" i="4"/>
  <c r="Q13" i="4"/>
  <c r="Z59" i="5"/>
  <c r="Z60" i="5"/>
  <c r="Z61" i="5"/>
  <c r="Z62" i="5"/>
  <c r="Z63" i="5"/>
  <c r="Z64" i="5"/>
  <c r="Z65" i="5"/>
  <c r="Z66" i="5"/>
  <c r="Z67" i="5"/>
  <c r="Z58" i="5"/>
  <c r="Y59" i="5"/>
  <c r="Y60" i="5"/>
  <c r="Y61" i="5"/>
  <c r="Y62" i="5"/>
  <c r="Y63" i="5"/>
  <c r="Y64" i="5"/>
  <c r="Y65" i="5"/>
  <c r="Y66" i="5"/>
  <c r="Y67" i="5"/>
  <c r="Y58" i="5"/>
  <c r="X59" i="5"/>
  <c r="X60" i="5"/>
  <c r="X61" i="5"/>
  <c r="X62" i="5"/>
  <c r="X63" i="5"/>
  <c r="X64" i="5"/>
  <c r="X65" i="5"/>
  <c r="X66" i="5"/>
  <c r="X67" i="5"/>
  <c r="X58" i="5"/>
  <c r="W59" i="5"/>
  <c r="W60" i="5"/>
  <c r="W61" i="5"/>
  <c r="W62" i="5"/>
  <c r="W63" i="5"/>
  <c r="W64" i="5"/>
  <c r="W65" i="5"/>
  <c r="W66" i="5"/>
  <c r="W67" i="5"/>
  <c r="W58" i="5"/>
  <c r="V59" i="5"/>
  <c r="V60" i="5"/>
  <c r="V61" i="5"/>
  <c r="V62" i="5"/>
  <c r="V63" i="5"/>
  <c r="V64" i="5"/>
  <c r="V65" i="5"/>
  <c r="V66" i="5"/>
  <c r="V67" i="5"/>
  <c r="V58" i="5"/>
  <c r="U59" i="5"/>
  <c r="U60" i="5"/>
  <c r="U61" i="5"/>
  <c r="U62" i="5"/>
  <c r="U63" i="5"/>
  <c r="U64" i="5"/>
  <c r="U65" i="5"/>
  <c r="U66" i="5"/>
  <c r="U67" i="5"/>
  <c r="U58" i="5"/>
  <c r="T59" i="5"/>
  <c r="T60" i="5"/>
  <c r="T61" i="5"/>
  <c r="T62" i="5"/>
  <c r="T63" i="5"/>
  <c r="T64" i="5"/>
  <c r="T65" i="5"/>
  <c r="T66" i="5"/>
  <c r="T67" i="5"/>
  <c r="T58" i="5"/>
  <c r="S59" i="5"/>
  <c r="S60" i="5"/>
  <c r="S61" i="5"/>
  <c r="S62" i="5"/>
  <c r="S63" i="5"/>
  <c r="S64" i="5"/>
  <c r="S65" i="5"/>
  <c r="S66" i="5"/>
  <c r="S67" i="5"/>
  <c r="S58" i="5"/>
  <c r="R59" i="5"/>
  <c r="R60" i="5"/>
  <c r="R61" i="5"/>
  <c r="R62" i="5"/>
  <c r="R63" i="5"/>
  <c r="R64" i="5"/>
  <c r="R65" i="5"/>
  <c r="R66" i="5"/>
  <c r="R67" i="5"/>
  <c r="R58" i="5"/>
  <c r="Q59" i="5"/>
  <c r="Q60" i="5"/>
  <c r="Q61" i="5"/>
  <c r="Q62" i="5"/>
  <c r="Q63" i="5"/>
  <c r="Q64" i="5"/>
  <c r="Q65" i="5"/>
  <c r="Q66" i="5"/>
  <c r="Q67" i="5"/>
  <c r="Q58" i="5"/>
  <c r="U49" i="5"/>
  <c r="U48" i="5"/>
  <c r="T49" i="5"/>
  <c r="T48" i="5"/>
  <c r="S49" i="5"/>
  <c r="S48" i="5"/>
  <c r="R49" i="5"/>
  <c r="R48" i="5"/>
  <c r="Z50" i="5"/>
  <c r="Y50" i="5"/>
  <c r="X50" i="5"/>
  <c r="W50" i="5"/>
  <c r="V50" i="5"/>
  <c r="Z45" i="5"/>
  <c r="Z46" i="5"/>
  <c r="Z47" i="5"/>
  <c r="Z48" i="5"/>
  <c r="Z44" i="5"/>
  <c r="Y45" i="5"/>
  <c r="Y46" i="5"/>
  <c r="Y47" i="5"/>
  <c r="Y48" i="5"/>
  <c r="Y44" i="5"/>
  <c r="X45" i="5"/>
  <c r="X46" i="5"/>
  <c r="X47" i="5"/>
  <c r="X48" i="5"/>
  <c r="X44" i="5"/>
  <c r="W45" i="5"/>
  <c r="W46" i="5"/>
  <c r="W47" i="5"/>
  <c r="W48" i="5"/>
  <c r="W44" i="5"/>
  <c r="V45" i="5"/>
  <c r="V46" i="5"/>
  <c r="V47" i="5"/>
  <c r="V48" i="5"/>
  <c r="V44" i="5"/>
  <c r="U43" i="5"/>
  <c r="T43" i="5"/>
  <c r="S43" i="5"/>
  <c r="R43" i="5"/>
  <c r="Z42" i="5"/>
  <c r="Z41" i="5"/>
  <c r="Y42" i="5"/>
  <c r="Y41" i="5"/>
  <c r="X42" i="5"/>
  <c r="X41" i="5"/>
  <c r="W42" i="5"/>
  <c r="W41" i="5"/>
  <c r="V42" i="5"/>
  <c r="V41" i="5"/>
  <c r="U40" i="5"/>
  <c r="T40" i="5"/>
  <c r="S40" i="5"/>
  <c r="R40" i="5"/>
  <c r="Q49" i="5"/>
  <c r="Q48" i="5"/>
  <c r="Q43" i="5"/>
  <c r="Q40" i="5"/>
  <c r="Z30" i="5"/>
  <c r="Z31" i="5"/>
  <c r="Z32" i="5"/>
  <c r="Z33" i="5"/>
  <c r="Z29" i="5"/>
  <c r="Y30" i="5"/>
  <c r="Y31" i="5"/>
  <c r="Y32" i="5"/>
  <c r="Y33" i="5"/>
  <c r="Y29" i="5"/>
  <c r="X30" i="5"/>
  <c r="X31" i="5"/>
  <c r="X32" i="5"/>
  <c r="X33" i="5"/>
  <c r="X29" i="5"/>
  <c r="W30" i="5"/>
  <c r="W31" i="5"/>
  <c r="W32" i="5"/>
  <c r="W33" i="5"/>
  <c r="W29" i="5"/>
  <c r="V30" i="5"/>
  <c r="V31" i="5"/>
  <c r="V32" i="5"/>
  <c r="V33" i="5"/>
  <c r="V29" i="5"/>
  <c r="U30" i="5"/>
  <c r="U31" i="5"/>
  <c r="U32" i="5"/>
  <c r="U33" i="5"/>
  <c r="U29" i="5"/>
  <c r="T30" i="5"/>
  <c r="T31" i="5"/>
  <c r="T32" i="5"/>
  <c r="T33" i="5"/>
  <c r="T29" i="5"/>
  <c r="S30" i="5"/>
  <c r="S31" i="5"/>
  <c r="S32" i="5"/>
  <c r="S33" i="5"/>
  <c r="S29" i="5"/>
  <c r="R30" i="5"/>
  <c r="R31" i="5"/>
  <c r="R32" i="5"/>
  <c r="R33" i="5"/>
  <c r="R29" i="5"/>
  <c r="Q30" i="5"/>
  <c r="Q31" i="5"/>
  <c r="Q32" i="5"/>
  <c r="Q33" i="5"/>
  <c r="Q29" i="5"/>
  <c r="Z21" i="5"/>
  <c r="Z22" i="5"/>
  <c r="Z20" i="5"/>
  <c r="Y21" i="5"/>
  <c r="Y22" i="5"/>
  <c r="Y20" i="5"/>
  <c r="X21" i="5"/>
  <c r="X22" i="5"/>
  <c r="X20" i="5"/>
  <c r="W21" i="5"/>
  <c r="W22" i="5"/>
  <c r="W20" i="5"/>
  <c r="V21" i="5"/>
  <c r="V22" i="5"/>
  <c r="V20" i="5"/>
  <c r="U21" i="5"/>
  <c r="U22" i="5"/>
  <c r="U20" i="5"/>
  <c r="T21" i="5"/>
  <c r="T22" i="5"/>
  <c r="T20" i="5"/>
  <c r="S21" i="5"/>
  <c r="S22" i="5"/>
  <c r="S20" i="5"/>
  <c r="R21" i="5"/>
  <c r="R22" i="5"/>
  <c r="R20" i="5"/>
  <c r="Q21" i="5"/>
  <c r="Q22" i="5"/>
  <c r="Q20" i="5"/>
  <c r="Z13" i="5"/>
  <c r="Z12" i="5"/>
  <c r="Y13" i="5"/>
  <c r="Y12" i="5"/>
  <c r="X13" i="5"/>
  <c r="X12" i="5"/>
  <c r="W13" i="5"/>
  <c r="W12" i="5"/>
  <c r="V13" i="5"/>
  <c r="V12" i="5"/>
  <c r="U13" i="5"/>
  <c r="U12" i="5"/>
  <c r="T13" i="5"/>
  <c r="T12" i="5"/>
  <c r="S13" i="5"/>
  <c r="S12" i="5"/>
  <c r="R13" i="5"/>
  <c r="R12" i="5"/>
  <c r="Q13" i="5"/>
  <c r="Q12" i="5"/>
  <c r="Y9" i="1" l="1"/>
  <c r="Y10" i="1"/>
  <c r="Y11" i="1"/>
  <c r="Y12" i="1"/>
  <c r="Y13" i="1"/>
  <c r="Y14" i="1"/>
  <c r="X9" i="1"/>
  <c r="X10" i="1"/>
  <c r="X11" i="1"/>
  <c r="X12" i="1"/>
  <c r="X13" i="1"/>
  <c r="X14" i="1"/>
  <c r="X8" i="1"/>
  <c r="W9" i="1"/>
  <c r="W10" i="1"/>
  <c r="W11" i="1"/>
  <c r="W12" i="1"/>
  <c r="W13" i="1"/>
  <c r="W14" i="1"/>
  <c r="W8" i="1"/>
  <c r="V9" i="1"/>
  <c r="V10" i="1"/>
  <c r="V11" i="1"/>
  <c r="V12" i="1"/>
  <c r="V13" i="1"/>
  <c r="V14" i="1"/>
  <c r="V8" i="1"/>
  <c r="U9" i="1"/>
  <c r="U10" i="1"/>
  <c r="U11" i="1"/>
  <c r="U12" i="1"/>
  <c r="U13" i="1"/>
  <c r="U14" i="1"/>
  <c r="U8" i="1"/>
  <c r="T9" i="1"/>
  <c r="T10" i="1"/>
  <c r="T11" i="1"/>
  <c r="T12" i="1"/>
  <c r="T13" i="1"/>
  <c r="T14" i="1"/>
  <c r="T8" i="1"/>
  <c r="S9" i="1"/>
  <c r="S10" i="1"/>
  <c r="S11" i="1"/>
  <c r="S12" i="1"/>
  <c r="S13" i="1"/>
  <c r="S14" i="1"/>
  <c r="S8" i="1"/>
  <c r="R9" i="1"/>
  <c r="R10" i="1"/>
  <c r="R11" i="1"/>
  <c r="R12" i="1"/>
  <c r="R13" i="1"/>
  <c r="R14" i="1"/>
  <c r="R8" i="1"/>
  <c r="Q9" i="1"/>
  <c r="Q10" i="1"/>
  <c r="Q11" i="1"/>
  <c r="Q12" i="1"/>
  <c r="Q13" i="1"/>
  <c r="Q14" i="1"/>
  <c r="Q8" i="1"/>
  <c r="P9" i="1"/>
  <c r="P10" i="1"/>
  <c r="P11" i="1"/>
  <c r="P12" i="1"/>
  <c r="P13" i="1"/>
  <c r="P14" i="1"/>
  <c r="P8" i="1"/>
  <c r="L8" i="1" l="1"/>
  <c r="Y8" i="1" s="1"/>
  <c r="J30" i="4" l="1"/>
  <c r="I30" i="4"/>
  <c r="H30" i="4"/>
  <c r="G30" i="4"/>
  <c r="F30" i="4"/>
  <c r="E30" i="4"/>
  <c r="V28" i="4" l="1"/>
  <c r="V29" i="4"/>
  <c r="S29" i="4"/>
  <c r="S28" i="4"/>
  <c r="W29" i="4"/>
  <c r="W28" i="4"/>
  <c r="T28" i="4"/>
  <c r="T29" i="4"/>
  <c r="X28" i="4"/>
  <c r="X29" i="4"/>
  <c r="U29" i="4"/>
  <c r="U28" i="4"/>
</calcChain>
</file>

<file path=xl/sharedStrings.xml><?xml version="1.0" encoding="utf-8"?>
<sst xmlns="http://schemas.openxmlformats.org/spreadsheetml/2006/main" count="402" uniqueCount="198">
  <si>
    <t>MINISTRY OF SOCIAL AND FAMILY DEVELOPMENT</t>
  </si>
  <si>
    <t>STATISTICAL TABLES - AGEING TRENDS</t>
  </si>
  <si>
    <t>Total</t>
  </si>
  <si>
    <t>Below 15</t>
  </si>
  <si>
    <t>15 – 24</t>
  </si>
  <si>
    <t xml:space="preserve">25 – 34 </t>
  </si>
  <si>
    <t xml:space="preserve">35 – 44 </t>
  </si>
  <si>
    <t xml:space="preserve">45 – 54 </t>
  </si>
  <si>
    <t xml:space="preserve">55 – 64 </t>
  </si>
  <si>
    <t>65 &amp; Over</t>
  </si>
  <si>
    <t>None</t>
  </si>
  <si>
    <t xml:space="preserve">1 child </t>
  </si>
  <si>
    <t>2 children</t>
  </si>
  <si>
    <t>3 Children</t>
  </si>
  <si>
    <t>4 children</t>
  </si>
  <si>
    <t>5 or more children</t>
  </si>
  <si>
    <t xml:space="preserve">Total (65 &amp; Over) </t>
  </si>
  <si>
    <t xml:space="preserve">65 – 69 </t>
  </si>
  <si>
    <t xml:space="preserve">70 &amp; Over </t>
  </si>
  <si>
    <t>TABLE 3</t>
  </si>
  <si>
    <t>TABLE 4</t>
  </si>
  <si>
    <t>Source: Department of Statistics</t>
  </si>
  <si>
    <t>Note: Data from 2003 onwards exclude residents who have been away from Singapore for a continuous period of 12 months or longer as at the reference period.</t>
  </si>
  <si>
    <t>STATISTICAL TABLES - AGEING (OFFICE OF PUBLIC GUARDIAN)</t>
  </si>
  <si>
    <t>TABLE 5</t>
  </si>
  <si>
    <t>Indicators of Activities</t>
  </si>
  <si>
    <t>-</t>
  </si>
  <si>
    <t>Relationship</t>
  </si>
  <si>
    <t>Immediate Family</t>
  </si>
  <si>
    <t>Parent</t>
  </si>
  <si>
    <t>Sibling</t>
  </si>
  <si>
    <t>Spouse</t>
  </si>
  <si>
    <t>Children</t>
  </si>
  <si>
    <t>Step-children</t>
  </si>
  <si>
    <t>Extended Family</t>
  </si>
  <si>
    <t>Grandparent</t>
  </si>
  <si>
    <t>Grandchild</t>
  </si>
  <si>
    <t>In-law</t>
  </si>
  <si>
    <t>Other Family Members</t>
  </si>
  <si>
    <t>Others</t>
  </si>
  <si>
    <t>Other Non-Family Members</t>
  </si>
  <si>
    <t>Professional Deputy acting as Donee</t>
  </si>
  <si>
    <t>Male</t>
  </si>
  <si>
    <t>Female</t>
  </si>
  <si>
    <t>Source: Ministry of Social and Family Development</t>
  </si>
  <si>
    <t>TABLE 13</t>
  </si>
  <si>
    <t xml:space="preserve">Gender of Applicants </t>
  </si>
  <si>
    <t>Females (Mothers)</t>
  </si>
  <si>
    <t>Males (Fathers)</t>
  </si>
  <si>
    <t xml:space="preserve">Age Group of Applicants </t>
  </si>
  <si>
    <t xml:space="preserve">Marital Status of Applicants </t>
  </si>
  <si>
    <t>Married</t>
  </si>
  <si>
    <t>Divorced</t>
  </si>
  <si>
    <t xml:space="preserve">Widowed </t>
  </si>
  <si>
    <t>Separated</t>
  </si>
  <si>
    <t>Single</t>
  </si>
  <si>
    <t xml:space="preserve">Living Arrangements of Applicants </t>
  </si>
  <si>
    <t>Alone/Homeless</t>
  </si>
  <si>
    <t>Alone</t>
  </si>
  <si>
    <t>Homeless</t>
  </si>
  <si>
    <t>Living with Family Members</t>
  </si>
  <si>
    <t xml:space="preserve">Living with Community </t>
  </si>
  <si>
    <t xml:space="preserve">Accommodation Type of Applicants </t>
  </si>
  <si>
    <t>HDB 1 or 2 room flat</t>
  </si>
  <si>
    <t>HDB 3 room flat</t>
  </si>
  <si>
    <t>HDB 4 room flat</t>
  </si>
  <si>
    <t>HDB 5 room flat</t>
  </si>
  <si>
    <t>Private flat (Condo/Exec Condo)</t>
  </si>
  <si>
    <t>Private House (Terrace/Semi-detached/Detached)</t>
  </si>
  <si>
    <t>Rented room from open market</t>
  </si>
  <si>
    <t>Others (e..g, HUDC, Shop house, studio apartment, staying in Malaysia)</t>
  </si>
  <si>
    <t xml:space="preserve">Outcome of New Applications </t>
  </si>
  <si>
    <t>Orders Made</t>
  </si>
  <si>
    <t>No Order</t>
  </si>
  <si>
    <t>Dismissed</t>
  </si>
  <si>
    <t>Withdrawn</t>
  </si>
  <si>
    <t>Abated</t>
  </si>
  <si>
    <t>Note:</t>
  </si>
  <si>
    <t>1. No order: Typically for cases where while applicant is deserving, his children do not have the means to support him. Applicant can file for variation when their circumstances have changed.</t>
  </si>
  <si>
    <t>2. Dismissed: Tribunal decided application has no merit, typically for cases where applicant had not fulfilled role as parent.</t>
  </si>
  <si>
    <t>3. Withdrawn: Applicant withdrew application. Abated: Applicant passed away during application (i.e. before case is heard).</t>
  </si>
  <si>
    <t>TABLE 19</t>
  </si>
  <si>
    <t xml:space="preserve">Living Arrangements of New Applicants </t>
  </si>
  <si>
    <t>Number of Cases</t>
  </si>
  <si>
    <t>Sheltered Home/Nursing Home</t>
  </si>
  <si>
    <t>STATISTICAL TABLES - AGEING (TRIBUNAL FOR THE MAINTENANCE OF PARENTS)</t>
  </si>
  <si>
    <t>STATISTICAL TABLES - AGEING (OFFICE OF THE COMMISSIONER FOR THE MAINTENANCE OF PARENTS)</t>
  </si>
  <si>
    <t>Number of New Applications for Maintenance and Applications for Variation</t>
  </si>
  <si>
    <t>No. of New Applications</t>
  </si>
  <si>
    <t>No. of Variation</t>
  </si>
  <si>
    <t>Gender</t>
  </si>
  <si>
    <t>Donors by Age Group^</t>
  </si>
  <si>
    <t>Donors by Gender^</t>
  </si>
  <si>
    <t>21 - 29</t>
  </si>
  <si>
    <t>30 - 39</t>
  </si>
  <si>
    <t>40 - 49</t>
  </si>
  <si>
    <t>50 - 59</t>
  </si>
  <si>
    <t>70 - 79</t>
  </si>
  <si>
    <t xml:space="preserve">21 - 29 </t>
  </si>
  <si>
    <t xml:space="preserve">40 - 49 </t>
  </si>
  <si>
    <t xml:space="preserve">60 - 69 </t>
  </si>
  <si>
    <t>80 &amp; Over</t>
  </si>
  <si>
    <t xml:space="preserve">Below 60 </t>
  </si>
  <si>
    <t>60 – 79</t>
  </si>
  <si>
    <t xml:space="preserve">65 – 74 </t>
  </si>
  <si>
    <t>75 &amp; Over</t>
  </si>
  <si>
    <t>Residents Aged 15 – 64 years per Resident Aged 65 years and over</t>
  </si>
  <si>
    <t>Residents Aged 20 – 64 years per Resident Aged 65 years and over</t>
  </si>
  <si>
    <t>Note: With effect from 2007, the category - Living with Spouse and Children was further divided into Living with Spouse and Children, Living with Spouse and Living with Children.</t>
  </si>
  <si>
    <t>Living with Spouse &amp; Children</t>
  </si>
  <si>
    <t>Living with Children</t>
  </si>
  <si>
    <t>Living with Spouse</t>
  </si>
  <si>
    <t>Living with Other Relatives</t>
  </si>
  <si>
    <t>Living with Non-family Members (e.g friends)</t>
  </si>
  <si>
    <t>Living in Institutions (e.g hospital/aged home)</t>
  </si>
  <si>
    <t>Note: Living arrangement was reclassified in 2016 to include more detailed categories, e.g. Alone, Homeless, Living with Spouse and Children, Living with Children, Living with Spouse, Living with Other Relatives.</t>
  </si>
  <si>
    <t>Living with Other Relatives/Friends</t>
  </si>
  <si>
    <t>Living in Institutions (e.g. hospital/aged home)</t>
  </si>
  <si>
    <t>*Figure is based on small sample size and is to be used with caution</t>
  </si>
  <si>
    <t>Donees by Gender^</t>
  </si>
  <si>
    <t>60 - 69</t>
  </si>
  <si>
    <t xml:space="preserve">70 - 79 </t>
  </si>
  <si>
    <t>Number of court orders received by OPG*</t>
  </si>
  <si>
    <t>Number of LPAs registered</t>
  </si>
  <si>
    <t xml:space="preserve">Age Group of New Applicants </t>
  </si>
  <si>
    <t>Others - Trust Co</t>
  </si>
  <si>
    <t>Proportion of Donor-Donee Relationship</t>
  </si>
  <si>
    <t>Proportion of Donors by Gender</t>
  </si>
  <si>
    <t>Proportion of Donors by Age Group</t>
  </si>
  <si>
    <t>Proportion of Donees by Gender</t>
  </si>
  <si>
    <t>Proportion of Donees by Age Group</t>
  </si>
  <si>
    <t>Proportion of Deputies by Gender</t>
  </si>
  <si>
    <t>Proportion of the Gender of Applicants</t>
  </si>
  <si>
    <t>Proportion of the Age Group of Applicants</t>
  </si>
  <si>
    <t>Proportion of the Marital Status of Applicants</t>
  </si>
  <si>
    <t>Proportion of the Living Arrangements of Applicants</t>
  </si>
  <si>
    <t>Proportion of the Accommodation Type of Applicants</t>
  </si>
  <si>
    <t>Proportion of the Outcome of New Applications</t>
  </si>
  <si>
    <t>Proportion of Age Group of New Applicants</t>
  </si>
  <si>
    <t>Proportion of Living Arrangements of New Applicants</t>
  </si>
  <si>
    <t>TABLE 2A</t>
  </si>
  <si>
    <t>TABLE 2B</t>
  </si>
  <si>
    <t>TABLE 1A</t>
  </si>
  <si>
    <t>TABLE 1B</t>
  </si>
  <si>
    <t>TABLE 6A</t>
  </si>
  <si>
    <t>TABLE 12B</t>
  </si>
  <si>
    <t>TABLE 12A</t>
  </si>
  <si>
    <t>TABLE 11A</t>
  </si>
  <si>
    <t>TABLE 10A</t>
  </si>
  <si>
    <t>TABLE 9A</t>
  </si>
  <si>
    <t>TABLE 8A</t>
  </si>
  <si>
    <t>TABLE 7A</t>
  </si>
  <si>
    <t>TABLE 7B</t>
  </si>
  <si>
    <t>TABLE 8B</t>
  </si>
  <si>
    <t>TABLE 9B</t>
  </si>
  <si>
    <t>TABLE 10B</t>
  </si>
  <si>
    <t>TABLE 15A</t>
  </si>
  <si>
    <t>TABLE 15B</t>
  </si>
  <si>
    <t>TABLE 17A</t>
  </si>
  <si>
    <t>TABLE 18A</t>
  </si>
  <si>
    <t>TABLE 18B</t>
  </si>
  <si>
    <t>TABLE 17B</t>
  </si>
  <si>
    <t>TABLE 16A</t>
  </si>
  <si>
    <t>TABLE 16B</t>
  </si>
  <si>
    <t>TABLE 14A</t>
  </si>
  <si>
    <t>TABLE 14B</t>
  </si>
  <si>
    <t>TABLE 21A</t>
  </si>
  <si>
    <t>TABLE 22A</t>
  </si>
  <si>
    <t>TABLE 23A</t>
  </si>
  <si>
    <t>TABLE 23B</t>
  </si>
  <si>
    <t>TABLE 22B</t>
  </si>
  <si>
    <t>TABLE 21B</t>
  </si>
  <si>
    <t>TABLE 20B</t>
  </si>
  <si>
    <t>TABLE 20A</t>
  </si>
  <si>
    <t>TABLE 11B</t>
  </si>
  <si>
    <t xml:space="preserve">Gender of New Applicants </t>
  </si>
  <si>
    <t>Deputies by Gender</t>
  </si>
  <si>
    <t xml:space="preserve">Deputies by Age Group </t>
  </si>
  <si>
    <t>TABLE 6B</t>
  </si>
  <si>
    <t>Note: ^Figures based on LPAs registered</t>
  </si>
  <si>
    <t>Donees by Age Group^</t>
  </si>
  <si>
    <t xml:space="preserve">Note: ^Figures based on LPAs registered </t>
  </si>
  <si>
    <t>Note: ^Figures based on LPAs registered. The donor may appoint more than 1 donee in his LPA</t>
  </si>
  <si>
    <t>Donor-Donee Relationship^</t>
  </si>
  <si>
    <t>Note: *This is referring to the number of new court orders received by OPG during that year.</t>
  </si>
  <si>
    <t>Proportion of Deputies by Age Group</t>
  </si>
  <si>
    <t>Resident Ever-Married Females Aged 65 Years and Above, by Age Group and Number of Children Born, 2021</t>
  </si>
  <si>
    <t>Proportion of Resident Ever-Married Females Aged 65 Years and Above, by Age Group and Number of Children Born, 2021</t>
  </si>
  <si>
    <t>Proportion of Elderly Residents (65 years and above) Among Resident Population, by Age Group</t>
  </si>
  <si>
    <t>Old-Age Support Ratio</t>
  </si>
  <si>
    <t>Proportion of the Age distribution of Resident Population</t>
  </si>
  <si>
    <t>Age Distribution of Resident Population</t>
  </si>
  <si>
    <t>1.9*</t>
  </si>
  <si>
    <t>1.8*</t>
  </si>
  <si>
    <t>*Based on small sample size and is to be used with caution</t>
  </si>
  <si>
    <t>60 – 80</t>
  </si>
  <si>
    <t>81 &amp; Over</t>
  </si>
  <si>
    <t>Number of deputy reports received by OPG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</si>
</sst>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i/>
      <sz val="10"/>
      <name val="Arial"/>
      <family val="2"/>
    </font>
    <font>
      <i/>
      <sz val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sz val="8"/>
      <name val="Calibri"/>
      <family val="2"/>
      <scheme val="minor"/>
    </font>
    <font>
      <u val="singleAccounting"/>
      <sz val="11"/>
      <name val="Arial"/>
      <family val="2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5" fontId="3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166" fontId="3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1" xfId="0" applyFont="1" applyBorder="1"/>
    <xf numFmtId="168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168" fontId="3" fillId="0" borderId="0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wrapText="1"/>
    </xf>
    <xf numFmtId="0" fontId="3" fillId="0" borderId="0" xfId="0" quotePrefix="1" applyFont="1" applyAlignment="1">
      <alignment vertical="center" wrapText="1"/>
    </xf>
    <xf numFmtId="0" fontId="3" fillId="0" borderId="0" xfId="0" quotePrefix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68" fontId="3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/>
    <xf numFmtId="168" fontId="3" fillId="0" borderId="1" xfId="1" applyNumberFormat="1" applyFont="1" applyFill="1" applyBorder="1" applyAlignment="1">
      <alignment horizontal="center" vertical="top"/>
    </xf>
    <xf numFmtId="168" fontId="5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top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indent="1"/>
    </xf>
    <xf numFmtId="168" fontId="2" fillId="0" borderId="1" xfId="1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1" xfId="0" applyBorder="1"/>
    <xf numFmtId="168" fontId="3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indent="1"/>
    </xf>
    <xf numFmtId="167" fontId="3" fillId="0" borderId="1" xfId="0" applyNumberFormat="1" applyFont="1" applyBorder="1" applyAlignment="1">
      <alignment horizontal="left" vertical="top"/>
    </xf>
    <xf numFmtId="167" fontId="10" fillId="0" borderId="0" xfId="0" applyNumberFormat="1" applyFont="1"/>
    <xf numFmtId="0" fontId="8" fillId="0" borderId="0" xfId="0" applyFont="1" applyBorder="1" applyAlignment="1">
      <alignment vertical="center" wrapText="1"/>
    </xf>
    <xf numFmtId="167" fontId="10" fillId="0" borderId="0" xfId="0" applyNumberFormat="1" applyFont="1" applyBorder="1"/>
    <xf numFmtId="0" fontId="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3" fillId="0" borderId="1" xfId="1" applyNumberFormat="1" applyFont="1" applyFill="1" applyBorder="1" applyAlignment="1">
      <alignment wrapText="1"/>
    </xf>
    <xf numFmtId="0" fontId="15" fillId="0" borderId="0" xfId="0" applyFont="1" applyFill="1" applyAlignment="1">
      <alignment wrapText="1" shrinkToFit="1"/>
    </xf>
    <xf numFmtId="0" fontId="15" fillId="0" borderId="0" xfId="0" applyFont="1" applyFill="1" applyAlignment="1">
      <alignment vertical="center" wrapText="1" shrinkToFit="1"/>
    </xf>
    <xf numFmtId="166" fontId="2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wrapText="1"/>
    </xf>
    <xf numFmtId="166" fontId="3" fillId="0" borderId="1" xfId="1" applyNumberFormat="1" applyFont="1" applyBorder="1" applyAlignment="1">
      <alignment wrapText="1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wrapText="1"/>
    </xf>
    <xf numFmtId="166" fontId="3" fillId="0" borderId="3" xfId="1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 wrapText="1"/>
    </xf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center" vertical="center"/>
    </xf>
    <xf numFmtId="167" fontId="3" fillId="0" borderId="1" xfId="0" quotePrefix="1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167" fontId="3" fillId="0" borderId="0" xfId="0" applyNumberFormat="1" applyFont="1"/>
    <xf numFmtId="0" fontId="2" fillId="0" borderId="1" xfId="0" applyFont="1" applyBorder="1" applyAlignment="1">
      <alignment horizontal="center"/>
    </xf>
    <xf numFmtId="168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Border="1" applyAlignment="1">
      <alignment horizontal="center" vertical="top"/>
    </xf>
    <xf numFmtId="168" fontId="3" fillId="0" borderId="1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>
      <alignment horizontal="center" vertical="top"/>
    </xf>
    <xf numFmtId="166" fontId="3" fillId="0" borderId="3" xfId="1" applyNumberFormat="1" applyFont="1" applyFill="1" applyBorder="1" applyAlignment="1">
      <alignment horizontal="center" vertical="center"/>
    </xf>
    <xf numFmtId="0" fontId="0" fillId="0" borderId="0" xfId="0" applyBorder="1"/>
    <xf numFmtId="168" fontId="2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167" fontId="4" fillId="0" borderId="0" xfId="0" applyNumberFormat="1" applyFont="1"/>
    <xf numFmtId="0" fontId="3" fillId="0" borderId="3" xfId="0" applyFont="1" applyBorder="1" applyAlignment="1">
      <alignment horizontal="center" vertical="top"/>
    </xf>
    <xf numFmtId="3" fontId="4" fillId="0" borderId="0" xfId="0" applyNumberFormat="1" applyFont="1"/>
    <xf numFmtId="0" fontId="2" fillId="0" borderId="1" xfId="0" applyFont="1" applyBorder="1" applyAlignment="1">
      <alignment horizontal="left" vertical="top"/>
    </xf>
    <xf numFmtId="167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17" fillId="0" borderId="3" xfId="1" applyNumberFormat="1" applyFont="1" applyFill="1" applyBorder="1" applyAlignment="1">
      <alignment horizontal="center" vertical="center"/>
    </xf>
    <xf numFmtId="0" fontId="18" fillId="0" borderId="0" xfId="0" applyFont="1"/>
    <xf numFmtId="9" fontId="4" fillId="0" borderId="0" xfId="2" applyFont="1" applyFill="1"/>
    <xf numFmtId="0" fontId="2" fillId="0" borderId="3" xfId="0" applyFont="1" applyBorder="1" applyAlignment="1">
      <alignment horizontal="center" wrapText="1"/>
    </xf>
    <xf numFmtId="167" fontId="3" fillId="0" borderId="3" xfId="0" applyNumberFormat="1" applyFont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Fill="1" applyAlignment="1">
      <alignment wrapText="1" shrinkToFit="1"/>
    </xf>
    <xf numFmtId="0" fontId="9" fillId="0" borderId="1" xfId="0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/>
    </xf>
    <xf numFmtId="167" fontId="10" fillId="0" borderId="4" xfId="0" applyNumberFormat="1" applyFont="1" applyBorder="1" applyAlignment="1">
      <alignment horizontal="center"/>
    </xf>
    <xf numFmtId="167" fontId="10" fillId="0" borderId="5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47"/>
  <sheetViews>
    <sheetView topLeftCell="A10" zoomScale="90" zoomScaleNormal="90" workbookViewId="0">
      <selection activeCell="O19" sqref="O19"/>
    </sheetView>
  </sheetViews>
  <sheetFormatPr defaultRowHeight="14.5" x14ac:dyDescent="0.35"/>
  <cols>
    <col min="1" max="1" width="3.81640625" customWidth="1"/>
    <col min="2" max="2" width="21" customWidth="1"/>
    <col min="3" max="6" width="9.54296875" customWidth="1"/>
    <col min="7" max="9" width="9.54296875" bestFit="1" customWidth="1"/>
    <col min="11" max="12" width="9.08984375" bestFit="1" customWidth="1"/>
    <col min="13" max="13" width="9.08984375" style="56" customWidth="1"/>
    <col min="15" max="15" width="11.54296875" customWidth="1"/>
    <col min="16" max="25" width="10.08984375" bestFit="1" customWidth="1"/>
  </cols>
  <sheetData>
    <row r="1" spans="2:26" x14ac:dyDescent="0.35">
      <c r="B1" s="1" t="s">
        <v>0</v>
      </c>
    </row>
    <row r="2" spans="2:26" x14ac:dyDescent="0.35">
      <c r="B2" s="1" t="s">
        <v>1</v>
      </c>
      <c r="C2" s="10"/>
      <c r="D2" s="10"/>
      <c r="E2" s="10"/>
      <c r="F2" s="10"/>
      <c r="G2" s="10"/>
      <c r="H2" s="10"/>
      <c r="I2" s="10"/>
      <c r="J2" s="10"/>
    </row>
    <row r="3" spans="2:26" x14ac:dyDescent="0.35">
      <c r="B3" s="10"/>
      <c r="C3" s="10"/>
      <c r="D3" s="10"/>
      <c r="E3" s="10"/>
      <c r="F3" s="10"/>
      <c r="G3" s="10"/>
      <c r="H3" s="10"/>
      <c r="I3" s="10"/>
      <c r="J3" s="10"/>
    </row>
    <row r="4" spans="2:26" x14ac:dyDescent="0.35">
      <c r="B4" s="1" t="s">
        <v>142</v>
      </c>
      <c r="C4" s="10"/>
      <c r="D4" s="10"/>
      <c r="E4" s="10"/>
      <c r="F4" s="10"/>
      <c r="G4" s="10"/>
      <c r="H4" s="10"/>
      <c r="I4" s="10"/>
      <c r="J4" s="10"/>
      <c r="O4" s="1" t="s">
        <v>143</v>
      </c>
    </row>
    <row r="5" spans="2:26" x14ac:dyDescent="0.35">
      <c r="B5" s="1" t="s">
        <v>191</v>
      </c>
      <c r="C5" s="10"/>
      <c r="D5" s="10"/>
      <c r="E5" s="10"/>
      <c r="F5" s="10"/>
      <c r="G5" s="10"/>
      <c r="H5" s="10"/>
      <c r="I5" s="10"/>
      <c r="J5" s="10"/>
      <c r="O5" s="1" t="s">
        <v>190</v>
      </c>
    </row>
    <row r="6" spans="2:26" x14ac:dyDescent="0.35">
      <c r="B6" s="2"/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78">
        <v>2020</v>
      </c>
      <c r="M6" s="78">
        <v>2021</v>
      </c>
      <c r="O6" s="92"/>
      <c r="P6" s="3">
        <v>2011</v>
      </c>
      <c r="Q6" s="3">
        <v>2012</v>
      </c>
      <c r="R6" s="3">
        <v>2013</v>
      </c>
      <c r="S6" s="3">
        <v>2014</v>
      </c>
      <c r="T6" s="3">
        <v>2015</v>
      </c>
      <c r="U6" s="3">
        <v>2016</v>
      </c>
      <c r="V6" s="3">
        <v>2017</v>
      </c>
      <c r="W6" s="3">
        <v>2018</v>
      </c>
      <c r="X6" s="3">
        <v>2019</v>
      </c>
      <c r="Y6" s="172">
        <v>2020</v>
      </c>
      <c r="Z6" s="78">
        <v>2021</v>
      </c>
    </row>
    <row r="7" spans="2:26" x14ac:dyDescent="0.35">
      <c r="B7" s="4" t="s">
        <v>2</v>
      </c>
      <c r="C7" s="5">
        <v>3789.3</v>
      </c>
      <c r="D7" s="5">
        <v>3818.2</v>
      </c>
      <c r="E7" s="5">
        <v>3844.8</v>
      </c>
      <c r="F7" s="5">
        <v>3870.7</v>
      </c>
      <c r="G7" s="5">
        <v>3902.7</v>
      </c>
      <c r="H7" s="5">
        <v>3933.6</v>
      </c>
      <c r="I7" s="5">
        <v>3965.8</v>
      </c>
      <c r="J7" s="5">
        <v>3994.3</v>
      </c>
      <c r="K7" s="5">
        <v>4026.2</v>
      </c>
      <c r="L7" s="5">
        <v>4044.2</v>
      </c>
      <c r="M7" s="5">
        <v>3986.8</v>
      </c>
      <c r="O7" s="4" t="s">
        <v>2</v>
      </c>
      <c r="P7" s="120">
        <v>100</v>
      </c>
      <c r="Q7" s="120">
        <v>100</v>
      </c>
      <c r="R7" s="120">
        <v>100</v>
      </c>
      <c r="S7" s="120">
        <v>100</v>
      </c>
      <c r="T7" s="120">
        <v>100</v>
      </c>
      <c r="U7" s="120">
        <v>100</v>
      </c>
      <c r="V7" s="120">
        <v>100</v>
      </c>
      <c r="W7" s="120">
        <v>100</v>
      </c>
      <c r="X7" s="120">
        <v>100</v>
      </c>
      <c r="Y7" s="173">
        <v>100</v>
      </c>
      <c r="Z7" s="120">
        <v>100</v>
      </c>
    </row>
    <row r="8" spans="2:26" x14ac:dyDescent="0.35">
      <c r="B8" s="4" t="s">
        <v>3</v>
      </c>
      <c r="C8" s="5">
        <v>636.9</v>
      </c>
      <c r="D8" s="5">
        <v>626.29999999999995</v>
      </c>
      <c r="E8" s="5">
        <v>615.20000000000005</v>
      </c>
      <c r="F8" s="5">
        <v>608</v>
      </c>
      <c r="G8" s="5">
        <v>602.4</v>
      </c>
      <c r="H8" s="5">
        <v>596.20000000000005</v>
      </c>
      <c r="I8" s="5">
        <v>594.5</v>
      </c>
      <c r="J8" s="5">
        <v>591.1</v>
      </c>
      <c r="K8" s="5">
        <v>591.1</v>
      </c>
      <c r="L8" s="5">
        <f>183.1+198.7+206.4</f>
        <v>588.19999999999993</v>
      </c>
      <c r="M8" s="5">
        <v>577.20000000000005</v>
      </c>
      <c r="O8" s="4" t="s">
        <v>3</v>
      </c>
      <c r="P8" s="120">
        <f>(C8/$C$7)*100</f>
        <v>16.807853693294277</v>
      </c>
      <c r="Q8" s="120">
        <f>(D8/$D$7)*100</f>
        <v>16.403017128489864</v>
      </c>
      <c r="R8" s="120">
        <f>(E8/$E$7)*100</f>
        <v>16.000832292967125</v>
      </c>
      <c r="S8" s="120">
        <f>(F8/$F$7)*100</f>
        <v>15.707753119590773</v>
      </c>
      <c r="T8" s="120">
        <f>(G8/$G$7)*100</f>
        <v>15.435467753094013</v>
      </c>
      <c r="U8" s="120">
        <f>(H8/$H$7)*100</f>
        <v>15.156599552572708</v>
      </c>
      <c r="V8" s="120">
        <f>(I8/$I$7)*100</f>
        <v>14.990670230470524</v>
      </c>
      <c r="W8" s="120">
        <f>(J8/$J$7)*100</f>
        <v>14.798587987882733</v>
      </c>
      <c r="X8" s="120">
        <f>(K8/$K$7)*100</f>
        <v>14.681337241070985</v>
      </c>
      <c r="Y8" s="173">
        <f>(L8/$L$7)*100</f>
        <v>14.544285643637803</v>
      </c>
      <c r="Z8" s="120">
        <v>14.5</v>
      </c>
    </row>
    <row r="9" spans="2:26" x14ac:dyDescent="0.35">
      <c r="B9" s="4" t="s">
        <v>4</v>
      </c>
      <c r="C9" s="5">
        <v>515.79999999999995</v>
      </c>
      <c r="D9" s="5">
        <v>523.4</v>
      </c>
      <c r="E9" s="5">
        <v>522</v>
      </c>
      <c r="F9" s="5">
        <v>511.3</v>
      </c>
      <c r="G9" s="5">
        <v>507</v>
      </c>
      <c r="H9" s="5">
        <v>500.6</v>
      </c>
      <c r="I9" s="5">
        <v>492</v>
      </c>
      <c r="J9" s="5">
        <v>482</v>
      </c>
      <c r="K9" s="5">
        <v>471.3</v>
      </c>
      <c r="L9" s="5">
        <v>459.8</v>
      </c>
      <c r="M9" s="5">
        <v>442.6</v>
      </c>
      <c r="O9" s="4" t="s">
        <v>4</v>
      </c>
      <c r="P9" s="120">
        <f t="shared" ref="P9:P14" si="0">(C9/$C$7)*100</f>
        <v>13.612012772807642</v>
      </c>
      <c r="Q9" s="120">
        <f t="shared" ref="Q9:Q14" si="1">(D9/$D$7)*100</f>
        <v>13.708029961762087</v>
      </c>
      <c r="R9" s="120">
        <f t="shared" ref="R9:R14" si="2">(E9/$E$7)*100</f>
        <v>13.576779026217228</v>
      </c>
      <c r="S9" s="120">
        <f t="shared" ref="S9:S14" si="3">(F9/$F$7)*100</f>
        <v>13.209496990208491</v>
      </c>
      <c r="T9" s="120">
        <f t="shared" ref="T9:T14" si="4">(G9/$G$7)*100</f>
        <v>12.991006226458607</v>
      </c>
      <c r="U9" s="120">
        <f t="shared" ref="U9:U14" si="5">(H9/$H$7)*100</f>
        <v>12.726255847061216</v>
      </c>
      <c r="V9" s="120">
        <f t="shared" ref="V9:V14" si="6">(I9/$I$7)*100</f>
        <v>12.406071914872156</v>
      </c>
      <c r="W9" s="120">
        <f t="shared" ref="W9:W14" si="7">(J9/$J$7)*100</f>
        <v>12.067195753949377</v>
      </c>
      <c r="X9" s="120">
        <f t="shared" ref="X9:X14" si="8">(K9/$K$7)*100</f>
        <v>11.705826834235756</v>
      </c>
      <c r="Y9" s="173">
        <f t="shared" ref="Y9:Y14" si="9">(L9/$L$7)*100</f>
        <v>11.369368478314625</v>
      </c>
      <c r="Z9" s="120">
        <v>11.1</v>
      </c>
    </row>
    <row r="10" spans="2:26" x14ac:dyDescent="0.35">
      <c r="B10" s="4" t="s">
        <v>5</v>
      </c>
      <c r="C10" s="5">
        <v>560.20000000000005</v>
      </c>
      <c r="D10" s="5">
        <v>550</v>
      </c>
      <c r="E10" s="5">
        <v>552.5</v>
      </c>
      <c r="F10" s="5">
        <v>557.9</v>
      </c>
      <c r="G10" s="5">
        <v>561.6</v>
      </c>
      <c r="H10" s="5">
        <v>565.5</v>
      </c>
      <c r="I10" s="5">
        <v>569.5</v>
      </c>
      <c r="J10" s="5">
        <v>573</v>
      </c>
      <c r="K10" s="5">
        <v>581.6</v>
      </c>
      <c r="L10" s="5">
        <v>584.79999999999995</v>
      </c>
      <c r="M10" s="5">
        <v>579.1</v>
      </c>
      <c r="O10" s="4" t="s">
        <v>5</v>
      </c>
      <c r="P10" s="120">
        <f t="shared" si="0"/>
        <v>14.783733143324627</v>
      </c>
      <c r="Q10" s="120">
        <f t="shared" si="1"/>
        <v>14.404693310984234</v>
      </c>
      <c r="R10" s="120">
        <f t="shared" si="2"/>
        <v>14.370058260507697</v>
      </c>
      <c r="S10" s="120">
        <f t="shared" si="3"/>
        <v>14.413413594440282</v>
      </c>
      <c r="T10" s="120">
        <f t="shared" si="4"/>
        <v>14.390037666231073</v>
      </c>
      <c r="U10" s="120">
        <f t="shared" si="5"/>
        <v>14.376143990237949</v>
      </c>
      <c r="V10" s="120">
        <f t="shared" si="6"/>
        <v>14.360280397397752</v>
      </c>
      <c r="W10" s="120">
        <f t="shared" si="7"/>
        <v>14.345442255213678</v>
      </c>
      <c r="X10" s="120">
        <f t="shared" si="8"/>
        <v>14.445382743033134</v>
      </c>
      <c r="Y10" s="173">
        <f t="shared" si="9"/>
        <v>14.460214628356658</v>
      </c>
      <c r="Z10" s="120">
        <v>14.5</v>
      </c>
    </row>
    <row r="11" spans="2:26" x14ac:dyDescent="0.35">
      <c r="B11" s="4" t="s">
        <v>6</v>
      </c>
      <c r="C11" s="5">
        <v>622.79999999999995</v>
      </c>
      <c r="D11" s="5">
        <v>622.79999999999995</v>
      </c>
      <c r="E11" s="5">
        <v>618.1</v>
      </c>
      <c r="F11" s="5">
        <v>618.1</v>
      </c>
      <c r="G11" s="5">
        <v>617.79999999999995</v>
      </c>
      <c r="H11" s="5">
        <v>615.4</v>
      </c>
      <c r="I11" s="5">
        <v>612.4</v>
      </c>
      <c r="J11" s="5">
        <v>607.4</v>
      </c>
      <c r="K11" s="5">
        <v>601.6</v>
      </c>
      <c r="L11" s="5">
        <v>598.79999999999995</v>
      </c>
      <c r="M11" s="5">
        <v>582</v>
      </c>
      <c r="O11" s="4" t="s">
        <v>6</v>
      </c>
      <c r="P11" s="120">
        <f t="shared" si="0"/>
        <v>16.435753305359828</v>
      </c>
      <c r="Q11" s="120">
        <f t="shared" si="1"/>
        <v>16.311350898329056</v>
      </c>
      <c r="R11" s="120">
        <f t="shared" si="2"/>
        <v>16.076258843112775</v>
      </c>
      <c r="S11" s="120">
        <f t="shared" si="3"/>
        <v>15.968687834241871</v>
      </c>
      <c r="T11" s="120">
        <f t="shared" si="4"/>
        <v>15.830066364311888</v>
      </c>
      <c r="U11" s="120">
        <f t="shared" si="5"/>
        <v>15.644702054098028</v>
      </c>
      <c r="V11" s="120">
        <f t="shared" si="6"/>
        <v>15.442029350950627</v>
      </c>
      <c r="W11" s="120">
        <f t="shared" si="7"/>
        <v>15.20666950404326</v>
      </c>
      <c r="X11" s="120">
        <f t="shared" si="8"/>
        <v>14.942129054691769</v>
      </c>
      <c r="Y11" s="173">
        <f t="shared" si="9"/>
        <v>14.806389397161364</v>
      </c>
      <c r="Z11" s="120">
        <v>14.6</v>
      </c>
    </row>
    <row r="12" spans="2:26" x14ac:dyDescent="0.35">
      <c r="B12" s="4" t="s">
        <v>7</v>
      </c>
      <c r="C12" s="5">
        <v>632.1</v>
      </c>
      <c r="D12" s="5">
        <v>631.29999999999995</v>
      </c>
      <c r="E12" s="5">
        <v>629.29999999999995</v>
      </c>
      <c r="F12" s="5">
        <v>624</v>
      </c>
      <c r="G12" s="5">
        <v>618.5</v>
      </c>
      <c r="H12" s="5">
        <v>616.79999999999995</v>
      </c>
      <c r="I12" s="5">
        <v>616.29999999999995</v>
      </c>
      <c r="J12" s="5">
        <v>616.79999999999995</v>
      </c>
      <c r="K12" s="5">
        <v>613.4</v>
      </c>
      <c r="L12" s="5">
        <v>607.79999999999995</v>
      </c>
      <c r="M12" s="5">
        <v>586.1</v>
      </c>
      <c r="O12" s="4" t="s">
        <v>7</v>
      </c>
      <c r="P12" s="120">
        <f t="shared" si="0"/>
        <v>16.681181220805954</v>
      </c>
      <c r="Q12" s="120">
        <f t="shared" si="1"/>
        <v>16.53396888586245</v>
      </c>
      <c r="R12" s="120">
        <f t="shared" si="2"/>
        <v>16.367561381606325</v>
      </c>
      <c r="S12" s="120">
        <f t="shared" si="3"/>
        <v>16.121115043790528</v>
      </c>
      <c r="T12" s="120">
        <f t="shared" si="4"/>
        <v>15.848002664821792</v>
      </c>
      <c r="U12" s="120">
        <f t="shared" si="5"/>
        <v>15.680292861500913</v>
      </c>
      <c r="V12" s="120">
        <f t="shared" si="6"/>
        <v>15.540370164909978</v>
      </c>
      <c r="W12" s="120">
        <f t="shared" si="7"/>
        <v>15.442004856921109</v>
      </c>
      <c r="X12" s="120">
        <f t="shared" si="8"/>
        <v>15.235209378570364</v>
      </c>
      <c r="Y12" s="173">
        <f t="shared" si="9"/>
        <v>15.028930319964392</v>
      </c>
      <c r="Z12" s="120">
        <v>14.7</v>
      </c>
    </row>
    <row r="13" spans="2:26" x14ac:dyDescent="0.35">
      <c r="B13" s="4" t="s">
        <v>8</v>
      </c>
      <c r="C13" s="5">
        <v>468.8</v>
      </c>
      <c r="D13" s="5">
        <v>485.8</v>
      </c>
      <c r="E13" s="5">
        <v>503.2</v>
      </c>
      <c r="F13" s="5">
        <v>519.9</v>
      </c>
      <c r="G13" s="5">
        <v>535.6</v>
      </c>
      <c r="H13" s="5">
        <v>551.4</v>
      </c>
      <c r="I13" s="5">
        <v>564.29999999999995</v>
      </c>
      <c r="J13" s="5">
        <v>576.1</v>
      </c>
      <c r="K13" s="5">
        <v>585.6</v>
      </c>
      <c r="L13" s="5">
        <v>590.5</v>
      </c>
      <c r="M13" s="5">
        <v>580.79999999999995</v>
      </c>
      <c r="O13" s="4" t="s">
        <v>8</v>
      </c>
      <c r="P13" s="120">
        <f t="shared" si="0"/>
        <v>12.371678146359486</v>
      </c>
      <c r="Q13" s="120">
        <f t="shared" si="1"/>
        <v>12.723272746320259</v>
      </c>
      <c r="R13" s="120">
        <f t="shared" si="2"/>
        <v>13.087806908031627</v>
      </c>
      <c r="S13" s="120">
        <f t="shared" si="3"/>
        <v>13.431679024465859</v>
      </c>
      <c r="T13" s="120">
        <f t="shared" si="4"/>
        <v>13.723832218720375</v>
      </c>
      <c r="U13" s="120">
        <f t="shared" si="5"/>
        <v>14.017693715680293</v>
      </c>
      <c r="V13" s="120">
        <f t="shared" si="6"/>
        <v>14.229159312118611</v>
      </c>
      <c r="W13" s="120">
        <f t="shared" si="7"/>
        <v>14.423052850311693</v>
      </c>
      <c r="X13" s="120">
        <f t="shared" si="8"/>
        <v>14.54473200536486</v>
      </c>
      <c r="Y13" s="173">
        <f t="shared" si="9"/>
        <v>14.601157212798576</v>
      </c>
      <c r="Z13" s="120">
        <v>14.6</v>
      </c>
    </row>
    <row r="14" spans="2:26" x14ac:dyDescent="0.35">
      <c r="B14" s="4" t="s">
        <v>9</v>
      </c>
      <c r="C14" s="5">
        <v>352.6</v>
      </c>
      <c r="D14" s="5">
        <v>378.6</v>
      </c>
      <c r="E14" s="5">
        <v>404.4</v>
      </c>
      <c r="F14" s="5">
        <v>431.6</v>
      </c>
      <c r="G14" s="5">
        <v>459.7</v>
      </c>
      <c r="H14" s="5">
        <v>487.6</v>
      </c>
      <c r="I14" s="5">
        <v>516.70000000000005</v>
      </c>
      <c r="J14" s="5">
        <v>547.9</v>
      </c>
      <c r="K14" s="5">
        <v>581.70000000000005</v>
      </c>
      <c r="L14" s="5">
        <v>614.4</v>
      </c>
      <c r="M14" s="5">
        <v>639</v>
      </c>
      <c r="O14" s="4" t="s">
        <v>9</v>
      </c>
      <c r="P14" s="120">
        <f t="shared" si="0"/>
        <v>9.3051487082046815</v>
      </c>
      <c r="Q14" s="120">
        <f t="shared" si="1"/>
        <v>9.9156670682520573</v>
      </c>
      <c r="R14" s="120">
        <f t="shared" si="2"/>
        <v>10.518102372034956</v>
      </c>
      <c r="S14" s="120">
        <f t="shared" si="3"/>
        <v>11.150437905288451</v>
      </c>
      <c r="T14" s="120">
        <f t="shared" si="4"/>
        <v>11.779024777717991</v>
      </c>
      <c r="U14" s="120">
        <f t="shared" si="5"/>
        <v>12.395769778320116</v>
      </c>
      <c r="V14" s="120">
        <f t="shared" si="6"/>
        <v>13.028897069948057</v>
      </c>
      <c r="W14" s="120">
        <f t="shared" si="7"/>
        <v>13.71704679167814</v>
      </c>
      <c r="X14" s="120">
        <f t="shared" si="8"/>
        <v>14.447866474591429</v>
      </c>
      <c r="Y14" s="173">
        <f t="shared" si="9"/>
        <v>15.192126996686614</v>
      </c>
      <c r="Z14" s="120">
        <v>16</v>
      </c>
    </row>
    <row r="15" spans="2:26" x14ac:dyDescent="0.35">
      <c r="B15" s="75" t="s">
        <v>22</v>
      </c>
      <c r="C15" s="8"/>
      <c r="D15" s="8"/>
      <c r="E15" s="8"/>
      <c r="F15" s="8"/>
      <c r="G15" s="8"/>
      <c r="H15" s="8"/>
      <c r="I15" s="8"/>
      <c r="J15" s="8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2:26" x14ac:dyDescent="0.35">
      <c r="B16" s="10"/>
      <c r="C16" s="10"/>
      <c r="D16" s="10"/>
      <c r="E16" s="10"/>
      <c r="F16" s="10"/>
      <c r="G16" s="10"/>
      <c r="H16" s="10"/>
      <c r="I16" s="10"/>
      <c r="J16" s="10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2:22" x14ac:dyDescent="0.35">
      <c r="B17" s="6" t="s">
        <v>140</v>
      </c>
      <c r="C17" s="10"/>
      <c r="D17" s="10"/>
      <c r="E17" s="10"/>
      <c r="F17" s="10"/>
      <c r="G17" s="10"/>
      <c r="H17" s="10"/>
      <c r="I17" s="10"/>
      <c r="J17" s="10"/>
      <c r="O17" s="6" t="s">
        <v>141</v>
      </c>
    </row>
    <row r="18" spans="2:22" x14ac:dyDescent="0.35">
      <c r="B18" s="6" t="s">
        <v>186</v>
      </c>
      <c r="C18" s="10"/>
      <c r="D18" s="10"/>
      <c r="E18" s="10"/>
      <c r="F18" s="10"/>
      <c r="G18" s="10"/>
      <c r="H18" s="10"/>
      <c r="I18" s="10"/>
      <c r="J18" s="10"/>
      <c r="O18" s="6" t="s">
        <v>187</v>
      </c>
    </row>
    <row r="19" spans="2:22" ht="42.5" x14ac:dyDescent="0.35">
      <c r="B19" s="104"/>
      <c r="C19" s="104" t="s">
        <v>2</v>
      </c>
      <c r="D19" s="105" t="s">
        <v>10</v>
      </c>
      <c r="E19" s="105" t="s">
        <v>11</v>
      </c>
      <c r="F19" s="105" t="s">
        <v>12</v>
      </c>
      <c r="G19" s="105" t="s">
        <v>13</v>
      </c>
      <c r="H19" s="105" t="s">
        <v>14</v>
      </c>
      <c r="I19" s="105" t="s">
        <v>15</v>
      </c>
      <c r="J19" s="10"/>
      <c r="O19" s="104"/>
      <c r="P19" s="104" t="s">
        <v>2</v>
      </c>
      <c r="Q19" s="105" t="s">
        <v>10</v>
      </c>
      <c r="R19" s="105" t="s">
        <v>11</v>
      </c>
      <c r="S19" s="105" t="s">
        <v>12</v>
      </c>
      <c r="T19" s="105" t="s">
        <v>13</v>
      </c>
      <c r="U19" s="105" t="s">
        <v>14</v>
      </c>
      <c r="V19" s="105" t="s">
        <v>15</v>
      </c>
    </row>
    <row r="20" spans="2:22" ht="28.5" x14ac:dyDescent="0.35">
      <c r="B20" s="106" t="s">
        <v>16</v>
      </c>
      <c r="C20" s="5">
        <v>300.10000000000002</v>
      </c>
      <c r="D20" s="5">
        <v>15.7</v>
      </c>
      <c r="E20" s="5">
        <v>44.4</v>
      </c>
      <c r="F20" s="5">
        <v>102.3</v>
      </c>
      <c r="G20" s="5">
        <v>76.099999999999994</v>
      </c>
      <c r="H20" s="5">
        <v>30.2</v>
      </c>
      <c r="I20" s="5">
        <v>31.6</v>
      </c>
      <c r="J20" s="10"/>
      <c r="O20" s="106" t="s">
        <v>16</v>
      </c>
      <c r="P20" s="124">
        <v>100</v>
      </c>
      <c r="Q20" s="124">
        <v>5.2</v>
      </c>
      <c r="R20" s="124">
        <v>14.8</v>
      </c>
      <c r="S20" s="124">
        <v>34.1</v>
      </c>
      <c r="T20" s="124">
        <v>25.389138706329987</v>
      </c>
      <c r="U20" s="124">
        <v>10.1</v>
      </c>
      <c r="V20" s="124">
        <v>10.5</v>
      </c>
    </row>
    <row r="21" spans="2:22" x14ac:dyDescent="0.35">
      <c r="B21" s="106" t="s">
        <v>17</v>
      </c>
      <c r="C21" s="5">
        <v>108.4</v>
      </c>
      <c r="D21" s="5">
        <v>6.9</v>
      </c>
      <c r="E21" s="5">
        <v>19.3</v>
      </c>
      <c r="F21" s="5">
        <v>45.2</v>
      </c>
      <c r="G21" s="5">
        <v>29.3</v>
      </c>
      <c r="H21" s="5">
        <v>5.7</v>
      </c>
      <c r="I21" s="5" t="s">
        <v>192</v>
      </c>
      <c r="J21" s="10"/>
      <c r="O21" s="121" t="s">
        <v>17</v>
      </c>
      <c r="P21" s="124">
        <v>100</v>
      </c>
      <c r="Q21" s="124">
        <v>6.4</v>
      </c>
      <c r="R21" s="124">
        <v>17.8</v>
      </c>
      <c r="S21" s="124">
        <v>41.7</v>
      </c>
      <c r="T21" s="124">
        <v>27.1</v>
      </c>
      <c r="U21" s="124">
        <v>5.3</v>
      </c>
      <c r="V21" s="124" t="s">
        <v>193</v>
      </c>
    </row>
    <row r="22" spans="2:22" ht="28.5" x14ac:dyDescent="0.35">
      <c r="B22" s="106" t="s">
        <v>18</v>
      </c>
      <c r="C22" s="5">
        <v>191.7</v>
      </c>
      <c r="D22" s="5">
        <v>8.6999999999999993</v>
      </c>
      <c r="E22" s="5">
        <v>25</v>
      </c>
      <c r="F22" s="5">
        <v>57.1</v>
      </c>
      <c r="G22" s="5">
        <v>46.8</v>
      </c>
      <c r="H22" s="5">
        <v>24.4</v>
      </c>
      <c r="I22" s="5">
        <v>29.7</v>
      </c>
      <c r="J22" s="10"/>
      <c r="O22" s="121" t="s">
        <v>18</v>
      </c>
      <c r="P22" s="124">
        <v>100</v>
      </c>
      <c r="Q22" s="124">
        <v>4.5999999999999996</v>
      </c>
      <c r="R22" s="124">
        <v>13</v>
      </c>
      <c r="S22" s="124">
        <v>29.8</v>
      </c>
      <c r="T22" s="124">
        <v>24.4</v>
      </c>
      <c r="U22" s="124">
        <v>12.8</v>
      </c>
      <c r="V22" s="124">
        <v>15.5</v>
      </c>
    </row>
    <row r="23" spans="2:22" x14ac:dyDescent="0.35">
      <c r="B23" s="75" t="s">
        <v>118</v>
      </c>
      <c r="C23" s="10"/>
      <c r="D23" s="10"/>
      <c r="E23" s="10"/>
      <c r="F23" s="10"/>
      <c r="G23" s="10"/>
      <c r="H23" s="10"/>
      <c r="I23" s="10"/>
      <c r="J23" s="10"/>
      <c r="O23" s="75" t="s">
        <v>194</v>
      </c>
    </row>
    <row r="24" spans="2:22" s="56" customFormat="1" x14ac:dyDescent="0.35">
      <c r="B24" s="75"/>
      <c r="C24" s="10"/>
      <c r="D24" s="10"/>
      <c r="E24" s="10"/>
      <c r="F24" s="10"/>
      <c r="G24" s="10"/>
      <c r="H24" s="10"/>
      <c r="I24" s="10"/>
      <c r="J24" s="10"/>
      <c r="O24" s="10"/>
    </row>
    <row r="25" spans="2:22" x14ac:dyDescent="0.35">
      <c r="B25" s="6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22" x14ac:dyDescent="0.35">
      <c r="B26" s="6" t="s">
        <v>189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22" x14ac:dyDescent="0.35">
      <c r="B27" s="109"/>
      <c r="C27" s="110">
        <v>2011</v>
      </c>
      <c r="D27" s="110">
        <v>2012</v>
      </c>
      <c r="E27" s="110">
        <v>2013</v>
      </c>
      <c r="F27" s="110">
        <v>2014</v>
      </c>
      <c r="G27" s="110">
        <v>2015</v>
      </c>
      <c r="H27" s="110">
        <v>2016</v>
      </c>
      <c r="I27" s="110">
        <v>2017</v>
      </c>
      <c r="J27" s="110">
        <v>2018</v>
      </c>
      <c r="K27" s="111">
        <v>2019</v>
      </c>
      <c r="L27" s="111">
        <v>2020</v>
      </c>
      <c r="M27" s="111">
        <v>2021</v>
      </c>
      <c r="N27" s="10"/>
      <c r="O27" s="10"/>
    </row>
    <row r="28" spans="2:22" ht="56.5" x14ac:dyDescent="0.35">
      <c r="B28" s="112" t="s">
        <v>106</v>
      </c>
      <c r="C28" s="113">
        <v>7.9</v>
      </c>
      <c r="D28" s="113">
        <v>7.4</v>
      </c>
      <c r="E28" s="113">
        <v>7</v>
      </c>
      <c r="F28" s="113">
        <v>6.6</v>
      </c>
      <c r="G28" s="113">
        <v>6.2</v>
      </c>
      <c r="H28" s="113">
        <v>5.8</v>
      </c>
      <c r="I28" s="113">
        <v>5.5</v>
      </c>
      <c r="J28" s="113">
        <v>5.2</v>
      </c>
      <c r="K28" s="113">
        <v>4.9000000000000004</v>
      </c>
      <c r="L28" s="113">
        <v>4.5999999999999996</v>
      </c>
      <c r="M28" s="113">
        <v>4.3</v>
      </c>
      <c r="N28" s="10"/>
      <c r="O28" s="10"/>
    </row>
    <row r="29" spans="2:22" ht="56.5" x14ac:dyDescent="0.35">
      <c r="B29" s="112" t="s">
        <v>107</v>
      </c>
      <c r="C29" s="113">
        <v>7.2</v>
      </c>
      <c r="D29" s="113">
        <v>6.7</v>
      </c>
      <c r="E29" s="113">
        <v>6.4</v>
      </c>
      <c r="F29" s="113">
        <v>6</v>
      </c>
      <c r="G29" s="113">
        <v>5.7</v>
      </c>
      <c r="H29" s="113">
        <v>5.4</v>
      </c>
      <c r="I29" s="113">
        <v>5.0999999999999996</v>
      </c>
      <c r="J29" s="113">
        <v>4.8</v>
      </c>
      <c r="K29" s="113">
        <v>4.5</v>
      </c>
      <c r="L29" s="113">
        <v>4.3</v>
      </c>
      <c r="M29" s="113">
        <v>4</v>
      </c>
      <c r="N29" s="10"/>
      <c r="O29" s="10"/>
    </row>
    <row r="30" spans="2:22" x14ac:dyDescent="0.35">
      <c r="B30" s="75" t="s">
        <v>22</v>
      </c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</row>
    <row r="31" spans="2:22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22" x14ac:dyDescent="0.35">
      <c r="B32" s="6" t="s">
        <v>20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x14ac:dyDescent="0.35">
      <c r="B33" s="6" t="s">
        <v>188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14.5" customHeight="1" x14ac:dyDescent="0.35">
      <c r="B34" s="175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0"/>
      <c r="O34" s="10"/>
    </row>
    <row r="35" spans="2:15" x14ac:dyDescent="0.35">
      <c r="B35" s="176"/>
      <c r="C35" s="114">
        <v>2011</v>
      </c>
      <c r="D35" s="114">
        <v>2012</v>
      </c>
      <c r="E35" s="114">
        <v>2013</v>
      </c>
      <c r="F35" s="114">
        <v>2014</v>
      </c>
      <c r="G35" s="114">
        <v>2015</v>
      </c>
      <c r="H35" s="114">
        <v>2016</v>
      </c>
      <c r="I35" s="114">
        <v>2017</v>
      </c>
      <c r="J35" s="114">
        <v>2018</v>
      </c>
      <c r="K35" s="111">
        <v>2019</v>
      </c>
      <c r="L35" s="111">
        <v>2020</v>
      </c>
      <c r="M35" s="111">
        <v>2021</v>
      </c>
      <c r="N35" s="10"/>
      <c r="O35" s="10"/>
    </row>
    <row r="36" spans="2:15" x14ac:dyDescent="0.35">
      <c r="B36" s="115" t="s">
        <v>9</v>
      </c>
      <c r="C36" s="116">
        <v>9.3000000000000007</v>
      </c>
      <c r="D36" s="116">
        <v>9.9</v>
      </c>
      <c r="E36" s="116">
        <v>10.5</v>
      </c>
      <c r="F36" s="116">
        <v>11.2</v>
      </c>
      <c r="G36" s="117">
        <v>11.8</v>
      </c>
      <c r="H36" s="117">
        <v>12.4</v>
      </c>
      <c r="I36" s="116">
        <v>13</v>
      </c>
      <c r="J36" s="117">
        <v>13.7</v>
      </c>
      <c r="K36" s="118">
        <v>14.4</v>
      </c>
      <c r="L36" s="118">
        <v>15.2</v>
      </c>
      <c r="M36" s="174">
        <v>16</v>
      </c>
      <c r="N36" s="10"/>
      <c r="O36" s="10"/>
    </row>
    <row r="37" spans="2:15" x14ac:dyDescent="0.35">
      <c r="B37" s="115" t="s">
        <v>104</v>
      </c>
      <c r="C37" s="117">
        <v>5.6</v>
      </c>
      <c r="D37" s="117">
        <v>6.1</v>
      </c>
      <c r="E37" s="117">
        <v>6.5</v>
      </c>
      <c r="F37" s="117">
        <v>6.9</v>
      </c>
      <c r="G37" s="117">
        <v>7.3</v>
      </c>
      <c r="H37" s="117">
        <v>7.7</v>
      </c>
      <c r="I37" s="117">
        <v>8.1999999999999993</v>
      </c>
      <c r="J37" s="117">
        <v>8.6999999999999993</v>
      </c>
      <c r="K37" s="118">
        <v>9.1999999999999993</v>
      </c>
      <c r="L37" s="118">
        <v>9.9</v>
      </c>
      <c r="M37" s="118">
        <v>10.5</v>
      </c>
      <c r="N37" s="10"/>
      <c r="O37" s="10"/>
    </row>
    <row r="38" spans="2:15" x14ac:dyDescent="0.35">
      <c r="B38" s="115" t="s">
        <v>105</v>
      </c>
      <c r="C38" s="117">
        <v>3.7</v>
      </c>
      <c r="D38" s="117">
        <v>3.8</v>
      </c>
      <c r="E38" s="116">
        <v>4</v>
      </c>
      <c r="F38" s="117">
        <v>4.2</v>
      </c>
      <c r="G38" s="117">
        <v>4.5</v>
      </c>
      <c r="H38" s="118">
        <v>4.7</v>
      </c>
      <c r="I38" s="117">
        <v>4.9000000000000004</v>
      </c>
      <c r="J38" s="116">
        <v>5</v>
      </c>
      <c r="K38" s="118">
        <v>5.2</v>
      </c>
      <c r="L38" s="118">
        <v>5.3</v>
      </c>
      <c r="M38" s="118">
        <v>5.6</v>
      </c>
      <c r="N38" s="10"/>
      <c r="O38" s="10"/>
    </row>
    <row r="39" spans="2:15" x14ac:dyDescent="0.35">
      <c r="B39" s="75" t="s">
        <v>22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2:15" x14ac:dyDescent="0.3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x14ac:dyDescent="0.35">
      <c r="B41" s="7" t="s">
        <v>21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x14ac:dyDescent="0.3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x14ac:dyDescent="0.3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x14ac:dyDescent="0.3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x14ac:dyDescent="0.3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x14ac:dyDescent="0.3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</sheetData>
  <mergeCells count="2">
    <mergeCell ref="B34:B35"/>
    <mergeCell ref="C34:M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B96"/>
  <sheetViews>
    <sheetView tabSelected="1" zoomScale="90" zoomScaleNormal="90" workbookViewId="0">
      <selection activeCell="B10" sqref="B10"/>
    </sheetView>
  </sheetViews>
  <sheetFormatPr defaultColWidth="8.81640625" defaultRowHeight="14.5" x14ac:dyDescent="0.35"/>
  <cols>
    <col min="1" max="1" width="3.08984375" style="10" customWidth="1"/>
    <col min="2" max="2" width="41.81640625" style="10" customWidth="1"/>
    <col min="3" max="5" width="13.36328125" style="10" customWidth="1"/>
    <col min="6" max="6" width="12.6328125" style="10" customWidth="1"/>
    <col min="7" max="7" width="11.6328125" style="10" customWidth="1"/>
    <col min="8" max="8" width="11" style="10" customWidth="1"/>
    <col min="9" max="9" width="12.1796875" style="10" customWidth="1"/>
    <col min="10" max="10" width="11.81640625" style="10" customWidth="1"/>
    <col min="11" max="11" width="13.54296875" style="10" bestFit="1" customWidth="1"/>
    <col min="12" max="12" width="12.36328125" style="10" customWidth="1"/>
    <col min="13" max="13" width="10.81640625" style="10" bestFit="1" customWidth="1"/>
    <col min="14" max="15" width="8.81640625" style="10"/>
    <col min="16" max="16" width="39.453125" style="10" customWidth="1"/>
    <col min="17" max="19" width="9.36328125" style="10" customWidth="1"/>
    <col min="20" max="16384" width="8.81640625" style="10"/>
  </cols>
  <sheetData>
    <row r="1" spans="2:27" x14ac:dyDescent="0.35">
      <c r="B1" s="1" t="s">
        <v>0</v>
      </c>
      <c r="C1" s="1"/>
      <c r="D1" s="1"/>
      <c r="E1" s="1"/>
      <c r="F1" s="1"/>
      <c r="G1" s="1"/>
      <c r="H1" s="1"/>
      <c r="I1" s="11"/>
      <c r="J1" s="11"/>
    </row>
    <row r="2" spans="2:27" x14ac:dyDescent="0.35">
      <c r="B2" s="1" t="s">
        <v>23</v>
      </c>
      <c r="C2" s="1"/>
      <c r="D2" s="1"/>
      <c r="E2" s="1"/>
      <c r="F2" s="1"/>
      <c r="G2" s="1"/>
      <c r="H2" s="1"/>
      <c r="I2" s="11"/>
      <c r="J2" s="11"/>
    </row>
    <row r="3" spans="2:27" x14ac:dyDescent="0.35">
      <c r="B3" s="1"/>
      <c r="C3" s="1"/>
      <c r="D3" s="1"/>
      <c r="E3" s="1"/>
      <c r="F3" s="1"/>
      <c r="G3" s="1"/>
      <c r="H3" s="1"/>
      <c r="I3" s="11"/>
      <c r="J3" s="11"/>
    </row>
    <row r="4" spans="2:27" x14ac:dyDescent="0.35">
      <c r="B4" s="1" t="s">
        <v>24</v>
      </c>
      <c r="C4" s="1"/>
      <c r="D4" s="1"/>
      <c r="E4" s="1"/>
      <c r="F4" s="1"/>
      <c r="G4" s="1"/>
      <c r="H4" s="1"/>
      <c r="I4" s="11"/>
      <c r="J4" s="11"/>
    </row>
    <row r="5" spans="2:27" x14ac:dyDescent="0.35">
      <c r="B5" s="1" t="s">
        <v>25</v>
      </c>
      <c r="C5" s="1"/>
      <c r="D5" s="1"/>
      <c r="E5" s="1"/>
      <c r="F5" s="1"/>
      <c r="G5" s="1"/>
      <c r="H5" s="1"/>
      <c r="I5" s="11"/>
      <c r="J5" s="11"/>
    </row>
    <row r="6" spans="2:27" x14ac:dyDescent="0.35">
      <c r="B6" s="12"/>
      <c r="C6" s="85">
        <v>2011</v>
      </c>
      <c r="D6" s="85">
        <v>2012</v>
      </c>
      <c r="E6" s="85">
        <v>2013</v>
      </c>
      <c r="F6" s="128">
        <v>2014</v>
      </c>
      <c r="G6" s="128">
        <v>2015</v>
      </c>
      <c r="H6" s="128">
        <v>2016</v>
      </c>
      <c r="I6" s="128">
        <v>2017</v>
      </c>
      <c r="J6" s="128">
        <v>2018</v>
      </c>
      <c r="K6" s="128">
        <v>2019</v>
      </c>
      <c r="L6" s="128">
        <v>2020</v>
      </c>
      <c r="M6" s="128">
        <v>2021</v>
      </c>
    </row>
    <row r="7" spans="2:27" x14ac:dyDescent="0.35">
      <c r="B7" s="14" t="s">
        <v>123</v>
      </c>
      <c r="C7" s="13">
        <v>861</v>
      </c>
      <c r="D7" s="13">
        <v>1596</v>
      </c>
      <c r="E7" s="13">
        <v>2378</v>
      </c>
      <c r="F7" s="13">
        <v>2681</v>
      </c>
      <c r="G7" s="13">
        <v>8048</v>
      </c>
      <c r="H7" s="13">
        <v>8215</v>
      </c>
      <c r="I7" s="13">
        <v>12032</v>
      </c>
      <c r="J7" s="13">
        <v>23645</v>
      </c>
      <c r="K7" s="13">
        <v>24488</v>
      </c>
      <c r="L7" s="13">
        <v>21552</v>
      </c>
      <c r="M7" s="13">
        <v>34125</v>
      </c>
      <c r="N7" s="171"/>
      <c r="P7" s="170"/>
      <c r="Q7" s="170"/>
      <c r="R7" s="170"/>
      <c r="S7" s="170"/>
    </row>
    <row r="8" spans="2:27" x14ac:dyDescent="0.35">
      <c r="B8" s="14" t="s">
        <v>122</v>
      </c>
      <c r="C8" s="27">
        <v>217</v>
      </c>
      <c r="D8" s="27">
        <v>200</v>
      </c>
      <c r="E8" s="27">
        <v>212</v>
      </c>
      <c r="F8" s="13">
        <v>270</v>
      </c>
      <c r="G8" s="13">
        <v>251</v>
      </c>
      <c r="H8" s="13">
        <v>293</v>
      </c>
      <c r="I8" s="13">
        <v>350</v>
      </c>
      <c r="J8" s="13">
        <v>434</v>
      </c>
      <c r="K8" s="13">
        <v>571</v>
      </c>
      <c r="L8" s="13">
        <v>566</v>
      </c>
      <c r="M8" s="13">
        <v>873</v>
      </c>
    </row>
    <row r="9" spans="2:27" x14ac:dyDescent="0.35">
      <c r="B9" s="14" t="s">
        <v>197</v>
      </c>
      <c r="C9" s="27">
        <v>43</v>
      </c>
      <c r="D9" s="27">
        <v>192</v>
      </c>
      <c r="E9" s="27">
        <v>299</v>
      </c>
      <c r="F9" s="13">
        <v>482</v>
      </c>
      <c r="G9" s="13">
        <v>682</v>
      </c>
      <c r="H9" s="13">
        <v>899</v>
      </c>
      <c r="I9" s="13">
        <v>897</v>
      </c>
      <c r="J9" s="13">
        <v>1112</v>
      </c>
      <c r="K9" s="13">
        <v>1242</v>
      </c>
      <c r="L9" s="13">
        <v>2021</v>
      </c>
      <c r="M9" s="13">
        <v>2142</v>
      </c>
    </row>
    <row r="10" spans="2:27" x14ac:dyDescent="0.35">
      <c r="B10" s="141" t="s">
        <v>184</v>
      </c>
      <c r="C10" s="141"/>
      <c r="D10" s="141"/>
      <c r="E10" s="141"/>
      <c r="F10" s="53"/>
      <c r="G10" s="53"/>
      <c r="H10" s="53"/>
      <c r="I10" s="15"/>
      <c r="J10" s="15"/>
    </row>
    <row r="11" spans="2:27" x14ac:dyDescent="0.35">
      <c r="B11" s="141"/>
      <c r="C11" s="141"/>
      <c r="D11" s="141"/>
      <c r="E11" s="141"/>
      <c r="F11" s="1"/>
      <c r="G11" s="1"/>
      <c r="H11" s="1"/>
      <c r="I11" s="11"/>
      <c r="J11" s="11"/>
    </row>
    <row r="12" spans="2:27" x14ac:dyDescent="0.35">
      <c r="B12" s="1" t="s">
        <v>144</v>
      </c>
      <c r="C12" s="1"/>
      <c r="D12" s="1"/>
      <c r="E12" s="1"/>
      <c r="F12" s="1"/>
      <c r="G12" s="1"/>
      <c r="H12" s="1"/>
      <c r="I12" s="11"/>
      <c r="J12" s="11"/>
      <c r="K12" s="11"/>
      <c r="P12" s="1" t="s">
        <v>178</v>
      </c>
      <c r="Q12" s="1"/>
      <c r="R12" s="1"/>
      <c r="S12" s="1"/>
    </row>
    <row r="13" spans="2:27" x14ac:dyDescent="0.35">
      <c r="B13" s="1" t="s">
        <v>183</v>
      </c>
      <c r="C13" s="1"/>
      <c r="D13" s="1"/>
      <c r="E13" s="1"/>
      <c r="F13" s="1"/>
      <c r="G13" s="1"/>
      <c r="H13" s="1"/>
      <c r="I13" s="11"/>
      <c r="J13" s="11"/>
      <c r="K13" s="11"/>
      <c r="P13" s="1" t="s">
        <v>126</v>
      </c>
      <c r="Q13" s="1"/>
      <c r="R13" s="1"/>
      <c r="S13" s="1"/>
    </row>
    <row r="14" spans="2:27" x14ac:dyDescent="0.35">
      <c r="B14" s="65" t="s">
        <v>27</v>
      </c>
      <c r="C14" s="85">
        <v>2011</v>
      </c>
      <c r="D14" s="85">
        <v>2012</v>
      </c>
      <c r="E14" s="85">
        <v>2013</v>
      </c>
      <c r="F14" s="128">
        <v>2014</v>
      </c>
      <c r="G14" s="128">
        <v>2015</v>
      </c>
      <c r="H14" s="128">
        <v>2016</v>
      </c>
      <c r="I14" s="16">
        <v>2017</v>
      </c>
      <c r="J14" s="16">
        <v>2018</v>
      </c>
      <c r="K14" s="128">
        <v>2019</v>
      </c>
      <c r="L14" s="128">
        <v>2020</v>
      </c>
      <c r="M14" s="128">
        <v>2021</v>
      </c>
      <c r="P14" s="94" t="s">
        <v>27</v>
      </c>
      <c r="Q14" s="85">
        <v>2011</v>
      </c>
      <c r="R14" s="85">
        <v>2012</v>
      </c>
      <c r="S14" s="85">
        <v>2013</v>
      </c>
      <c r="T14" s="85">
        <v>2014</v>
      </c>
      <c r="U14" s="85">
        <v>2015</v>
      </c>
      <c r="V14" s="85">
        <v>2016</v>
      </c>
      <c r="W14" s="85">
        <v>2017</v>
      </c>
      <c r="X14" s="85">
        <v>2018</v>
      </c>
      <c r="Y14" s="85">
        <v>2019</v>
      </c>
      <c r="Z14" s="142">
        <v>2020</v>
      </c>
      <c r="AA14" s="85">
        <v>2021</v>
      </c>
    </row>
    <row r="15" spans="2:27" ht="17" x14ac:dyDescent="0.35">
      <c r="B15" s="17" t="s">
        <v>28</v>
      </c>
      <c r="C15" s="68">
        <f t="shared" ref="C15:L15" si="0">SUM(C16:C20)</f>
        <v>1034</v>
      </c>
      <c r="D15" s="68">
        <f t="shared" si="0"/>
        <v>1931</v>
      </c>
      <c r="E15" s="68">
        <f t="shared" si="0"/>
        <v>2903</v>
      </c>
      <c r="F15" s="68">
        <f t="shared" si="0"/>
        <v>3418</v>
      </c>
      <c r="G15" s="68">
        <f t="shared" si="0"/>
        <v>9918</v>
      </c>
      <c r="H15" s="68">
        <f t="shared" si="0"/>
        <v>10346</v>
      </c>
      <c r="I15" s="68">
        <f t="shared" si="0"/>
        <v>15074</v>
      </c>
      <c r="J15" s="68">
        <f t="shared" si="0"/>
        <v>30343</v>
      </c>
      <c r="K15" s="68">
        <f t="shared" si="0"/>
        <v>31602</v>
      </c>
      <c r="L15" s="68">
        <f t="shared" si="0"/>
        <v>28231</v>
      </c>
      <c r="M15" s="68">
        <v>48457</v>
      </c>
      <c r="P15" s="17" t="s">
        <v>28</v>
      </c>
      <c r="Q15" s="168">
        <f>(C15/C29)*100</f>
        <v>83.928571428571431</v>
      </c>
      <c r="R15" s="168">
        <f>(D15/D29)*100</f>
        <v>84.618755477651192</v>
      </c>
      <c r="S15" s="168">
        <f>(E15/E29)*100</f>
        <v>87.098709870987108</v>
      </c>
      <c r="T15" s="168">
        <f>(F15/F29)*100</f>
        <v>87.753530166880608</v>
      </c>
      <c r="U15" s="168">
        <f t="shared" ref="U15:U28" si="1">(G15/$G$29)*100</f>
        <v>87.406362915308009</v>
      </c>
      <c r="V15" s="168">
        <f t="shared" ref="V15:V28" si="2">(H15/$H$29)*100</f>
        <v>87.00698006895972</v>
      </c>
      <c r="W15" s="168">
        <f t="shared" ref="W15:W28" si="3">(I15/$I$29)*100</f>
        <v>87.466635720088192</v>
      </c>
      <c r="X15" s="168">
        <f t="shared" ref="X15:X27" si="4">(J15/$J$29)*100</f>
        <v>89.079059389953912</v>
      </c>
      <c r="Y15" s="168">
        <f t="shared" ref="Y15:Y28" si="5">(K15/$K$29)*100</f>
        <v>88.92953624493471</v>
      </c>
      <c r="Z15" s="169">
        <f t="shared" ref="Z15:Z28" si="6">(L15/$L$29)*100</f>
        <v>88.785105513098713</v>
      </c>
      <c r="AA15" s="168">
        <f>(M15/M29)*100</f>
        <v>88.119658119658112</v>
      </c>
    </row>
    <row r="16" spans="2:27" x14ac:dyDescent="0.35">
      <c r="B16" s="18" t="s">
        <v>29</v>
      </c>
      <c r="C16" s="13">
        <v>14</v>
      </c>
      <c r="D16" s="13">
        <v>32</v>
      </c>
      <c r="E16" s="13">
        <v>49</v>
      </c>
      <c r="F16" s="13">
        <v>70</v>
      </c>
      <c r="G16" s="13">
        <v>191</v>
      </c>
      <c r="H16" s="13">
        <v>203</v>
      </c>
      <c r="I16" s="67">
        <v>327</v>
      </c>
      <c r="J16" s="67">
        <v>742</v>
      </c>
      <c r="K16" s="93">
        <v>717</v>
      </c>
      <c r="L16" s="93">
        <v>645</v>
      </c>
      <c r="M16" s="93">
        <v>1172</v>
      </c>
      <c r="P16" s="18" t="s">
        <v>29</v>
      </c>
      <c r="Q16" s="122">
        <f>(C16/$C$29)*100</f>
        <v>1.1363636363636365</v>
      </c>
      <c r="R16" s="122">
        <f>(D16/$D$29)*100</f>
        <v>1.4022787028921999</v>
      </c>
      <c r="S16" s="122">
        <f>(E16/$E$29)*100</f>
        <v>1.4701470147014701</v>
      </c>
      <c r="T16" s="122">
        <f>(F16/$F$29)*100</f>
        <v>1.7971758664955071</v>
      </c>
      <c r="U16" s="122">
        <f t="shared" si="1"/>
        <v>1.6832642989336388</v>
      </c>
      <c r="V16" s="122">
        <f t="shared" si="2"/>
        <v>1.7071734925573963</v>
      </c>
      <c r="W16" s="122">
        <f t="shared" si="3"/>
        <v>1.8974120923755369</v>
      </c>
      <c r="X16" s="122">
        <f t="shared" si="4"/>
        <v>2.1783166485629568</v>
      </c>
      <c r="Y16" s="122">
        <f t="shared" si="5"/>
        <v>2.0176722197208465</v>
      </c>
      <c r="Z16" s="133">
        <f t="shared" si="6"/>
        <v>2.0284932540805736</v>
      </c>
      <c r="AA16" s="122">
        <f t="shared" ref="AA16:AA29" si="7">(M16/$M$29)*100</f>
        <v>2.1312965993817055</v>
      </c>
    </row>
    <row r="17" spans="2:28" x14ac:dyDescent="0.35">
      <c r="B17" s="18" t="s">
        <v>30</v>
      </c>
      <c r="C17" s="13">
        <v>186</v>
      </c>
      <c r="D17" s="13">
        <v>369</v>
      </c>
      <c r="E17" s="13">
        <v>470</v>
      </c>
      <c r="F17" s="13">
        <v>498</v>
      </c>
      <c r="G17" s="13">
        <v>1403</v>
      </c>
      <c r="H17" s="13">
        <v>1589</v>
      </c>
      <c r="I17" s="67">
        <v>2076</v>
      </c>
      <c r="J17" s="67">
        <v>3900</v>
      </c>
      <c r="K17" s="93">
        <v>3935</v>
      </c>
      <c r="L17" s="93">
        <v>3358</v>
      </c>
      <c r="M17" s="93">
        <v>6112</v>
      </c>
      <c r="P17" s="18" t="s">
        <v>30</v>
      </c>
      <c r="Q17" s="122">
        <f>(C17/$C$29)*100</f>
        <v>15.097402597402599</v>
      </c>
      <c r="R17" s="122">
        <f>(D17/$D$29)*100</f>
        <v>16.170026292725677</v>
      </c>
      <c r="S17" s="122">
        <f>(E17/$E$29)*100</f>
        <v>14.101410141014101</v>
      </c>
      <c r="T17" s="122">
        <f>(F17/$F$29)*100</f>
        <v>12.785622593068036</v>
      </c>
      <c r="U17" s="122">
        <f t="shared" si="1"/>
        <v>12.364501630386886</v>
      </c>
      <c r="V17" s="122">
        <f t="shared" si="2"/>
        <v>13.363047683121691</v>
      </c>
      <c r="W17" s="122">
        <f t="shared" si="3"/>
        <v>12.045955669026345</v>
      </c>
      <c r="X17" s="122">
        <f t="shared" si="4"/>
        <v>11.449373220209612</v>
      </c>
      <c r="Y17" s="122">
        <f t="shared" si="5"/>
        <v>11.073277802791536</v>
      </c>
      <c r="Z17" s="133">
        <f t="shared" si="6"/>
        <v>10.560744724345064</v>
      </c>
      <c r="AA17" s="122">
        <f t="shared" si="7"/>
        <v>11.114748136024733</v>
      </c>
    </row>
    <row r="18" spans="2:28" x14ac:dyDescent="0.35">
      <c r="B18" s="18" t="s">
        <v>31</v>
      </c>
      <c r="C18" s="13">
        <v>331</v>
      </c>
      <c r="D18" s="13">
        <v>551</v>
      </c>
      <c r="E18" s="13">
        <v>901</v>
      </c>
      <c r="F18" s="13">
        <v>1005</v>
      </c>
      <c r="G18" s="13">
        <v>3203</v>
      </c>
      <c r="H18" s="13">
        <v>3343</v>
      </c>
      <c r="I18" s="67">
        <v>5323</v>
      </c>
      <c r="J18" s="67">
        <v>10898</v>
      </c>
      <c r="K18" s="93">
        <v>11016</v>
      </c>
      <c r="L18" s="93">
        <v>9613</v>
      </c>
      <c r="M18" s="93">
        <v>16152</v>
      </c>
      <c r="P18" s="18" t="s">
        <v>31</v>
      </c>
      <c r="Q18" s="122">
        <f>(C18/$C$29)*100</f>
        <v>26.866883116883116</v>
      </c>
      <c r="R18" s="122">
        <f>(D18/$D$29)*100</f>
        <v>24.145486415425065</v>
      </c>
      <c r="S18" s="122">
        <f>(E18/$E$29)*100</f>
        <v>27.032703270327037</v>
      </c>
      <c r="T18" s="122">
        <f>(F18/$F$29)*100</f>
        <v>25.802310654685495</v>
      </c>
      <c r="U18" s="122">
        <f t="shared" si="1"/>
        <v>28.227725389970921</v>
      </c>
      <c r="V18" s="122">
        <f t="shared" si="2"/>
        <v>28.11369943654865</v>
      </c>
      <c r="W18" s="122">
        <f t="shared" si="3"/>
        <v>30.886619473134502</v>
      </c>
      <c r="X18" s="122">
        <f t="shared" si="4"/>
        <v>31.993658808678038</v>
      </c>
      <c r="Y18" s="122">
        <f t="shared" si="5"/>
        <v>30.999549752363798</v>
      </c>
      <c r="Z18" s="133">
        <f t="shared" si="6"/>
        <v>30.232411862754351</v>
      </c>
      <c r="AA18" s="122">
        <f t="shared" si="7"/>
        <v>29.372613202400437</v>
      </c>
    </row>
    <row r="19" spans="2:28" x14ac:dyDescent="0.35">
      <c r="B19" s="18" t="s">
        <v>32</v>
      </c>
      <c r="C19" s="13">
        <v>503</v>
      </c>
      <c r="D19" s="13">
        <v>979</v>
      </c>
      <c r="E19" s="13">
        <v>1483</v>
      </c>
      <c r="F19" s="13">
        <v>1845</v>
      </c>
      <c r="G19" s="13">
        <v>5121</v>
      </c>
      <c r="H19" s="13">
        <v>5207</v>
      </c>
      <c r="I19" s="67">
        <v>7332</v>
      </c>
      <c r="J19" s="67">
        <v>14792</v>
      </c>
      <c r="K19" s="93">
        <v>15905</v>
      </c>
      <c r="L19" s="93">
        <v>14584</v>
      </c>
      <c r="M19" s="93">
        <v>24974</v>
      </c>
      <c r="P19" s="18" t="s">
        <v>32</v>
      </c>
      <c r="Q19" s="122">
        <f>(C19/$C$29)*100</f>
        <v>40.827922077922082</v>
      </c>
      <c r="R19" s="122">
        <f>(D19/$D$29)*100</f>
        <v>42.900964066608239</v>
      </c>
      <c r="S19" s="122">
        <f>(E19/$E$29)*100</f>
        <v>44.494449444944493</v>
      </c>
      <c r="T19" s="122">
        <f>(F19/$F$29)*100</f>
        <v>47.368421052631575</v>
      </c>
      <c r="U19" s="122">
        <f t="shared" si="1"/>
        <v>45.130871596016569</v>
      </c>
      <c r="V19" s="122">
        <f t="shared" si="2"/>
        <v>43.789420570179125</v>
      </c>
      <c r="W19" s="122">
        <f t="shared" si="3"/>
        <v>42.543808750145061</v>
      </c>
      <c r="X19" s="122">
        <f t="shared" si="4"/>
        <v>43.425417608548869</v>
      </c>
      <c r="Y19" s="122">
        <f t="shared" si="5"/>
        <v>44.757429085997295</v>
      </c>
      <c r="Z19" s="133">
        <f t="shared" si="6"/>
        <v>45.865962197691609</v>
      </c>
      <c r="AA19" s="122">
        <f t="shared" si="7"/>
        <v>45.415530096381161</v>
      </c>
    </row>
    <row r="20" spans="2:28" x14ac:dyDescent="0.35">
      <c r="B20" s="18" t="s">
        <v>33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4</v>
      </c>
      <c r="I20" s="67">
        <v>16</v>
      </c>
      <c r="J20" s="67">
        <v>11</v>
      </c>
      <c r="K20" s="93">
        <v>29</v>
      </c>
      <c r="L20" s="93">
        <v>31</v>
      </c>
      <c r="M20" s="93">
        <v>47</v>
      </c>
      <c r="P20" s="18" t="s">
        <v>33</v>
      </c>
      <c r="Q20" s="122">
        <v>0</v>
      </c>
      <c r="R20" s="122">
        <v>0</v>
      </c>
      <c r="S20" s="122">
        <v>0</v>
      </c>
      <c r="T20" s="122">
        <v>0</v>
      </c>
      <c r="U20" s="122">
        <f t="shared" si="1"/>
        <v>0</v>
      </c>
      <c r="V20" s="122">
        <f t="shared" si="2"/>
        <v>3.3638886552855102E-2</v>
      </c>
      <c r="W20" s="122">
        <f t="shared" si="3"/>
        <v>9.2839735406754081E-2</v>
      </c>
      <c r="X20" s="122">
        <f t="shared" si="4"/>
        <v>3.2293103954437366E-2</v>
      </c>
      <c r="Y20" s="122">
        <f t="shared" si="5"/>
        <v>8.1607384061233676E-2</v>
      </c>
      <c r="Z20" s="133">
        <f t="shared" si="6"/>
        <v>9.7493474227128354E-2</v>
      </c>
      <c r="AA20" s="122">
        <f t="shared" si="7"/>
        <v>8.5470085470085472E-2</v>
      </c>
    </row>
    <row r="21" spans="2:28" ht="17" x14ac:dyDescent="0.35">
      <c r="B21" s="19" t="s">
        <v>34</v>
      </c>
      <c r="C21" s="68">
        <f t="shared" ref="C21:L21" si="8">SUM(C22:C25)</f>
        <v>85</v>
      </c>
      <c r="D21" s="68">
        <f t="shared" si="8"/>
        <v>179</v>
      </c>
      <c r="E21" s="68">
        <f t="shared" si="8"/>
        <v>209</v>
      </c>
      <c r="F21" s="68">
        <f t="shared" si="8"/>
        <v>266</v>
      </c>
      <c r="G21" s="68">
        <f t="shared" si="8"/>
        <v>871</v>
      </c>
      <c r="H21" s="68">
        <f t="shared" si="8"/>
        <v>1087</v>
      </c>
      <c r="I21" s="68">
        <f t="shared" si="8"/>
        <v>1444</v>
      </c>
      <c r="J21" s="68">
        <f t="shared" si="8"/>
        <v>2511</v>
      </c>
      <c r="K21" s="68">
        <f t="shared" si="8"/>
        <v>2616</v>
      </c>
      <c r="L21" s="68">
        <f t="shared" si="8"/>
        <v>2389</v>
      </c>
      <c r="M21" s="68">
        <v>4432</v>
      </c>
      <c r="P21" s="17" t="s">
        <v>34</v>
      </c>
      <c r="Q21" s="168">
        <f>(C21/C29)*100</f>
        <v>6.8993506493506498</v>
      </c>
      <c r="R21" s="168">
        <f>(D21/D29)*100</f>
        <v>7.8439964943032434</v>
      </c>
      <c r="S21" s="168">
        <f>(E21/E29)*100</f>
        <v>6.2706270627062706</v>
      </c>
      <c r="T21" s="168">
        <f>(F21/F29)*100</f>
        <v>6.8292682926829276</v>
      </c>
      <c r="U21" s="168">
        <f t="shared" si="1"/>
        <v>7.6760377192209388</v>
      </c>
      <c r="V21" s="168">
        <f t="shared" si="2"/>
        <v>9.1413674207383728</v>
      </c>
      <c r="W21" s="168">
        <f t="shared" si="3"/>
        <v>8.3787861204595568</v>
      </c>
      <c r="X21" s="168">
        <f t="shared" si="4"/>
        <v>7.3716349117811113</v>
      </c>
      <c r="Y21" s="168">
        <f t="shared" si="5"/>
        <v>7.3615488518685286</v>
      </c>
      <c r="Z21" s="169">
        <f t="shared" si="6"/>
        <v>7.5132874170519228</v>
      </c>
      <c r="AA21" s="168">
        <f t="shared" si="7"/>
        <v>8.0596472085833781</v>
      </c>
    </row>
    <row r="22" spans="2:28" x14ac:dyDescent="0.35">
      <c r="B22" s="20" t="s">
        <v>35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67">
        <v>3</v>
      </c>
      <c r="J22" s="67">
        <v>3</v>
      </c>
      <c r="K22" s="93">
        <v>1</v>
      </c>
      <c r="L22" s="93">
        <v>1</v>
      </c>
      <c r="M22" s="93">
        <v>1</v>
      </c>
      <c r="P22" s="18" t="s">
        <v>35</v>
      </c>
      <c r="Q22" s="122">
        <v>0</v>
      </c>
      <c r="R22" s="122">
        <v>0</v>
      </c>
      <c r="S22" s="122">
        <v>0</v>
      </c>
      <c r="T22" s="122">
        <v>0</v>
      </c>
      <c r="U22" s="122">
        <f t="shared" si="1"/>
        <v>0</v>
      </c>
      <c r="V22" s="122">
        <f t="shared" si="2"/>
        <v>0</v>
      </c>
      <c r="W22" s="122">
        <f t="shared" si="3"/>
        <v>1.7407450388766392E-2</v>
      </c>
      <c r="X22" s="122">
        <f t="shared" si="4"/>
        <v>8.8072101693920084E-3</v>
      </c>
      <c r="Y22" s="122">
        <f t="shared" si="5"/>
        <v>2.814047726249437E-3</v>
      </c>
      <c r="Z22" s="133">
        <f t="shared" si="6"/>
        <v>3.1449507815202692E-3</v>
      </c>
      <c r="AA22" s="122">
        <f t="shared" si="7"/>
        <v>1.8185124568103291E-3</v>
      </c>
    </row>
    <row r="23" spans="2:28" x14ac:dyDescent="0.35">
      <c r="B23" s="20" t="s">
        <v>36</v>
      </c>
      <c r="C23" s="13">
        <v>5</v>
      </c>
      <c r="D23" s="13">
        <v>9</v>
      </c>
      <c r="E23" s="13">
        <v>9</v>
      </c>
      <c r="F23" s="13">
        <v>19</v>
      </c>
      <c r="G23" s="13">
        <v>54</v>
      </c>
      <c r="H23" s="13">
        <v>28</v>
      </c>
      <c r="I23" s="67">
        <v>50</v>
      </c>
      <c r="J23" s="67">
        <v>87</v>
      </c>
      <c r="K23" s="93">
        <v>101</v>
      </c>
      <c r="L23" s="93">
        <v>96</v>
      </c>
      <c r="M23" s="93">
        <v>181</v>
      </c>
      <c r="P23" s="18" t="s">
        <v>36</v>
      </c>
      <c r="Q23" s="122">
        <f>(C23/$C$29)*100</f>
        <v>0.40584415584415579</v>
      </c>
      <c r="R23" s="122">
        <f>(D23/$D$29)*100</f>
        <v>0.39439088518843118</v>
      </c>
      <c r="S23" s="122">
        <f>(E23/$E$29)*100</f>
        <v>0.27002700270027002</v>
      </c>
      <c r="T23" s="122">
        <f t="shared" ref="T23:T28" si="9">(F23/$F$29)*100</f>
        <v>0.48780487804878048</v>
      </c>
      <c r="U23" s="122">
        <f t="shared" si="1"/>
        <v>0.47589671278752088</v>
      </c>
      <c r="V23" s="122">
        <f t="shared" si="2"/>
        <v>0.23547220586998571</v>
      </c>
      <c r="W23" s="122">
        <f t="shared" si="3"/>
        <v>0.29012417314610656</v>
      </c>
      <c r="X23" s="122">
        <f t="shared" si="4"/>
        <v>0.25540909491236824</v>
      </c>
      <c r="Y23" s="122">
        <f t="shared" si="5"/>
        <v>0.28421882035119317</v>
      </c>
      <c r="Z23" s="133">
        <f t="shared" si="6"/>
        <v>0.30191527502594584</v>
      </c>
      <c r="AA23" s="122">
        <f t="shared" si="7"/>
        <v>0.32915075468266958</v>
      </c>
    </row>
    <row r="24" spans="2:28" x14ac:dyDescent="0.35">
      <c r="B24" s="20" t="s">
        <v>37</v>
      </c>
      <c r="C24" s="13" t="s">
        <v>26</v>
      </c>
      <c r="D24" s="13" t="s">
        <v>26</v>
      </c>
      <c r="E24" s="13">
        <v>3</v>
      </c>
      <c r="F24" s="13">
        <v>3</v>
      </c>
      <c r="G24" s="13">
        <v>57</v>
      </c>
      <c r="H24" s="13">
        <v>187</v>
      </c>
      <c r="I24" s="67">
        <v>310</v>
      </c>
      <c r="J24" s="67">
        <v>451</v>
      </c>
      <c r="K24" s="93">
        <v>545</v>
      </c>
      <c r="L24" s="93">
        <v>489</v>
      </c>
      <c r="M24" s="93">
        <v>910</v>
      </c>
      <c r="P24" s="18" t="s">
        <v>37</v>
      </c>
      <c r="Q24" s="122">
        <v>0</v>
      </c>
      <c r="R24" s="122">
        <v>0</v>
      </c>
      <c r="S24" s="122">
        <f>(E24/$E$29)*100</f>
        <v>9.0009000900090008E-2</v>
      </c>
      <c r="T24" s="122">
        <f t="shared" si="9"/>
        <v>7.702182284980745E-2</v>
      </c>
      <c r="U24" s="122">
        <f t="shared" si="1"/>
        <v>0.50233541905349433</v>
      </c>
      <c r="V24" s="122">
        <f t="shared" si="2"/>
        <v>1.572617946345976</v>
      </c>
      <c r="W24" s="122">
        <f t="shared" si="3"/>
        <v>1.7987698735058604</v>
      </c>
      <c r="X24" s="122">
        <f t="shared" si="4"/>
        <v>1.3240172621319319</v>
      </c>
      <c r="Y24" s="122">
        <f t="shared" si="5"/>
        <v>1.5336560108059432</v>
      </c>
      <c r="Z24" s="133">
        <f t="shared" si="6"/>
        <v>1.5378809321634117</v>
      </c>
      <c r="AA24" s="122">
        <f t="shared" si="7"/>
        <v>1.6548463356973995</v>
      </c>
    </row>
    <row r="25" spans="2:28" x14ac:dyDescent="0.35">
      <c r="B25" s="20" t="s">
        <v>38</v>
      </c>
      <c r="C25" s="13">
        <v>80</v>
      </c>
      <c r="D25" s="13">
        <v>170</v>
      </c>
      <c r="E25" s="13">
        <v>197</v>
      </c>
      <c r="F25" s="13">
        <v>244</v>
      </c>
      <c r="G25" s="13">
        <v>760</v>
      </c>
      <c r="H25" s="13">
        <v>872</v>
      </c>
      <c r="I25" s="67">
        <v>1081</v>
      </c>
      <c r="J25" s="67">
        <v>1970</v>
      </c>
      <c r="K25" s="93">
        <v>1969</v>
      </c>
      <c r="L25" s="93">
        <v>1803</v>
      </c>
      <c r="M25" s="93">
        <v>3340</v>
      </c>
      <c r="P25" s="18" t="s">
        <v>38</v>
      </c>
      <c r="Q25" s="122">
        <f>(C25/$C$29)*100</f>
        <v>6.4935064935064926</v>
      </c>
      <c r="R25" s="122">
        <f>(D25/$D$29)*100</f>
        <v>7.449605609114812</v>
      </c>
      <c r="S25" s="122">
        <f>(E25/$E$29)*100</f>
        <v>5.9105910591059105</v>
      </c>
      <c r="T25" s="122">
        <f t="shared" si="9"/>
        <v>6.2644415917843395</v>
      </c>
      <c r="U25" s="122">
        <f t="shared" si="1"/>
        <v>6.6978055873799232</v>
      </c>
      <c r="V25" s="122">
        <f t="shared" si="2"/>
        <v>7.3332772685224121</v>
      </c>
      <c r="W25" s="122">
        <f t="shared" si="3"/>
        <v>6.2724846234188236</v>
      </c>
      <c r="X25" s="122">
        <f t="shared" si="4"/>
        <v>5.7834013445674186</v>
      </c>
      <c r="Y25" s="122">
        <f t="shared" si="5"/>
        <v>5.5408599729851415</v>
      </c>
      <c r="Z25" s="133">
        <f t="shared" si="6"/>
        <v>5.6703462590810449</v>
      </c>
      <c r="AA25" s="122">
        <f t="shared" si="7"/>
        <v>6.0738316057464994</v>
      </c>
    </row>
    <row r="26" spans="2:28" x14ac:dyDescent="0.35">
      <c r="B26" s="21" t="s">
        <v>39</v>
      </c>
      <c r="C26" s="69">
        <f>SUM(C27:C28)</f>
        <v>113</v>
      </c>
      <c r="D26" s="69">
        <f>SUM(D27:D28)</f>
        <v>172</v>
      </c>
      <c r="E26" s="69">
        <f>SUM(E27:E28)</f>
        <v>221</v>
      </c>
      <c r="F26" s="69">
        <v>211</v>
      </c>
      <c r="G26" s="69">
        <f>SUM(G27:G28)</f>
        <v>558</v>
      </c>
      <c r="H26" s="69">
        <v>458</v>
      </c>
      <c r="I26" s="69">
        <f>SUM(I27:I28)</f>
        <v>716</v>
      </c>
      <c r="J26" s="69">
        <f>SUM(J27:J28)</f>
        <v>1209</v>
      </c>
      <c r="K26" s="69">
        <f>SUM(K27:K28)</f>
        <v>1318</v>
      </c>
      <c r="L26" s="69">
        <f>SUM(L27:L28)</f>
        <v>1177</v>
      </c>
      <c r="M26" s="69">
        <v>2101</v>
      </c>
      <c r="P26" s="95" t="s">
        <v>39</v>
      </c>
      <c r="Q26" s="122">
        <f>(C26/$C$29)*100</f>
        <v>9.1720779220779214</v>
      </c>
      <c r="R26" s="122">
        <f>(D26/$D$29)*100</f>
        <v>7.5372480280455729</v>
      </c>
      <c r="S26" s="122">
        <f>(E26/$E$29)*100</f>
        <v>6.6306630663066297</v>
      </c>
      <c r="T26" s="122">
        <f t="shared" si="9"/>
        <v>5.4172015404364569</v>
      </c>
      <c r="U26" s="122">
        <f t="shared" si="1"/>
        <v>4.9175993654710499</v>
      </c>
      <c r="V26" s="122">
        <f t="shared" si="2"/>
        <v>3.8516525103019088</v>
      </c>
      <c r="W26" s="122">
        <f t="shared" si="3"/>
        <v>4.154578159452246</v>
      </c>
      <c r="X26" s="122">
        <f t="shared" si="4"/>
        <v>3.5493056982649795</v>
      </c>
      <c r="Y26" s="122">
        <f t="shared" si="5"/>
        <v>3.7089149031967583</v>
      </c>
      <c r="Z26" s="133">
        <f t="shared" si="6"/>
        <v>3.7016070698493566</v>
      </c>
      <c r="AA26" s="122">
        <f t="shared" si="7"/>
        <v>3.8206946717585017</v>
      </c>
    </row>
    <row r="27" spans="2:28" x14ac:dyDescent="0.35">
      <c r="B27" s="20" t="s">
        <v>40</v>
      </c>
      <c r="C27" s="13">
        <v>113</v>
      </c>
      <c r="D27" s="13">
        <v>172</v>
      </c>
      <c r="E27" s="13">
        <v>221</v>
      </c>
      <c r="F27" s="13">
        <v>211</v>
      </c>
      <c r="G27" s="13">
        <v>558</v>
      </c>
      <c r="H27" s="13">
        <v>458</v>
      </c>
      <c r="I27" s="67">
        <v>716</v>
      </c>
      <c r="J27" s="67">
        <v>1209</v>
      </c>
      <c r="K27" s="93">
        <v>1311</v>
      </c>
      <c r="L27" s="93">
        <v>1164</v>
      </c>
      <c r="M27" s="93">
        <v>2036</v>
      </c>
      <c r="P27" s="18" t="s">
        <v>40</v>
      </c>
      <c r="Q27" s="122">
        <f>(C27/$C$29)*100</f>
        <v>9.1720779220779214</v>
      </c>
      <c r="R27" s="122">
        <f>(D27/$D$29)*100</f>
        <v>7.5372480280455729</v>
      </c>
      <c r="S27" s="122">
        <f>(E27/$E$29)*100</f>
        <v>6.6306630663066297</v>
      </c>
      <c r="T27" s="122">
        <f t="shared" si="9"/>
        <v>5.4172015404364569</v>
      </c>
      <c r="U27" s="122">
        <f t="shared" si="1"/>
        <v>4.9175993654710499</v>
      </c>
      <c r="V27" s="122">
        <f t="shared" si="2"/>
        <v>3.8516525103019088</v>
      </c>
      <c r="W27" s="122">
        <f t="shared" si="3"/>
        <v>4.154578159452246</v>
      </c>
      <c r="X27" s="122">
        <f t="shared" si="4"/>
        <v>3.5493056982649795</v>
      </c>
      <c r="Y27" s="122">
        <f t="shared" si="5"/>
        <v>3.6892165691130123</v>
      </c>
      <c r="Z27" s="133">
        <f t="shared" si="6"/>
        <v>3.6607227096895936</v>
      </c>
      <c r="AA27" s="122">
        <f t="shared" si="7"/>
        <v>3.7024913620658304</v>
      </c>
    </row>
    <row r="28" spans="2:28" x14ac:dyDescent="0.35">
      <c r="B28" s="20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67">
        <v>0</v>
      </c>
      <c r="J28" s="67" t="s">
        <v>26</v>
      </c>
      <c r="K28" s="93">
        <v>7</v>
      </c>
      <c r="L28" s="93">
        <v>13</v>
      </c>
      <c r="M28" s="93">
        <v>18</v>
      </c>
      <c r="P28" s="18" t="s">
        <v>41</v>
      </c>
      <c r="Q28" s="122">
        <f>(C28/$F$29)*100</f>
        <v>0</v>
      </c>
      <c r="R28" s="122">
        <f>(D28/$F$29)*100</f>
        <v>0</v>
      </c>
      <c r="S28" s="122">
        <f>(E28/$F$29)*100</f>
        <v>0</v>
      </c>
      <c r="T28" s="122">
        <f t="shared" si="9"/>
        <v>0</v>
      </c>
      <c r="U28" s="122">
        <f t="shared" si="1"/>
        <v>0</v>
      </c>
      <c r="V28" s="122">
        <f t="shared" si="2"/>
        <v>0</v>
      </c>
      <c r="W28" s="122">
        <f t="shared" si="3"/>
        <v>0</v>
      </c>
      <c r="X28" s="122">
        <v>0</v>
      </c>
      <c r="Y28" s="122">
        <f t="shared" si="5"/>
        <v>1.969833408374606E-2</v>
      </c>
      <c r="Z28" s="133">
        <f t="shared" si="6"/>
        <v>4.0884360159763496E-2</v>
      </c>
      <c r="AA28" s="122">
        <f t="shared" si="7"/>
        <v>3.2733224222585927E-2</v>
      </c>
    </row>
    <row r="29" spans="2:28" x14ac:dyDescent="0.35">
      <c r="B29" s="89" t="s">
        <v>2</v>
      </c>
      <c r="C29" s="90">
        <f t="shared" ref="C29:L29" si="10">C15+C21+C26</f>
        <v>1232</v>
      </c>
      <c r="D29" s="90">
        <f t="shared" si="10"/>
        <v>2282</v>
      </c>
      <c r="E29" s="90">
        <f t="shared" si="10"/>
        <v>3333</v>
      </c>
      <c r="F29" s="90">
        <f t="shared" si="10"/>
        <v>3895</v>
      </c>
      <c r="G29" s="90">
        <f t="shared" si="10"/>
        <v>11347</v>
      </c>
      <c r="H29" s="90">
        <f t="shared" si="10"/>
        <v>11891</v>
      </c>
      <c r="I29" s="90">
        <f t="shared" si="10"/>
        <v>17234</v>
      </c>
      <c r="J29" s="90">
        <f t="shared" si="10"/>
        <v>34063</v>
      </c>
      <c r="K29" s="90">
        <f t="shared" si="10"/>
        <v>35536</v>
      </c>
      <c r="L29" s="90">
        <f t="shared" si="10"/>
        <v>31797</v>
      </c>
      <c r="M29" s="135">
        <f>M26+M21+M15</f>
        <v>54990</v>
      </c>
      <c r="P29" s="96" t="s">
        <v>2</v>
      </c>
      <c r="Q29" s="166">
        <v>100</v>
      </c>
      <c r="R29" s="166">
        <v>100</v>
      </c>
      <c r="S29" s="166">
        <v>100</v>
      </c>
      <c r="T29" s="166">
        <v>100</v>
      </c>
      <c r="U29" s="166">
        <v>100</v>
      </c>
      <c r="V29" s="166">
        <v>100</v>
      </c>
      <c r="W29" s="166">
        <v>100</v>
      </c>
      <c r="X29" s="166">
        <v>100</v>
      </c>
      <c r="Y29" s="166">
        <v>100</v>
      </c>
      <c r="Z29" s="167">
        <v>100</v>
      </c>
      <c r="AA29" s="166">
        <f t="shared" si="7"/>
        <v>100</v>
      </c>
    </row>
    <row r="30" spans="2:28" x14ac:dyDescent="0.35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1"/>
      <c r="M30" s="93"/>
    </row>
    <row r="31" spans="2:28" x14ac:dyDescent="0.35">
      <c r="B31" s="20" t="s">
        <v>125</v>
      </c>
      <c r="C31" s="129">
        <v>8</v>
      </c>
      <c r="D31" s="129">
        <v>13</v>
      </c>
      <c r="E31" s="129">
        <v>12</v>
      </c>
      <c r="F31" s="129">
        <v>3</v>
      </c>
      <c r="G31" s="129">
        <v>11</v>
      </c>
      <c r="H31" s="129">
        <v>12</v>
      </c>
      <c r="I31" s="130">
        <v>30</v>
      </c>
      <c r="J31" s="130">
        <v>41</v>
      </c>
      <c r="K31" s="131">
        <v>74</v>
      </c>
      <c r="L31" s="131">
        <v>27</v>
      </c>
      <c r="M31" s="93">
        <v>47</v>
      </c>
    </row>
    <row r="32" spans="2:28" x14ac:dyDescent="0.35">
      <c r="B32" s="141" t="s">
        <v>182</v>
      </c>
      <c r="C32" s="76"/>
      <c r="D32" s="76"/>
      <c r="E32" s="76"/>
      <c r="F32" s="143"/>
      <c r="G32" s="143"/>
      <c r="H32" s="143"/>
      <c r="I32" s="11"/>
      <c r="J32" s="11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2:27" x14ac:dyDescent="0.35">
      <c r="B33" s="145"/>
      <c r="C33" s="145"/>
      <c r="D33" s="145"/>
      <c r="E33" s="145"/>
      <c r="F33" s="144"/>
      <c r="G33" s="144"/>
      <c r="H33" s="144"/>
      <c r="I33" s="11"/>
      <c r="J33" s="11"/>
    </row>
    <row r="34" spans="2:27" x14ac:dyDescent="0.35">
      <c r="B34" s="1" t="s">
        <v>151</v>
      </c>
      <c r="C34" s="1"/>
      <c r="D34" s="1"/>
      <c r="E34" s="1"/>
      <c r="F34" s="1"/>
      <c r="G34" s="1"/>
      <c r="H34" s="1"/>
      <c r="I34" s="11"/>
      <c r="J34" s="11"/>
      <c r="P34" s="1" t="s">
        <v>152</v>
      </c>
      <c r="Q34" s="1"/>
      <c r="R34" s="1"/>
      <c r="S34" s="1"/>
    </row>
    <row r="35" spans="2:27" x14ac:dyDescent="0.35">
      <c r="B35" s="1" t="s">
        <v>92</v>
      </c>
      <c r="C35" s="1"/>
      <c r="D35" s="1"/>
      <c r="E35" s="1"/>
      <c r="F35" s="1"/>
      <c r="G35" s="1"/>
      <c r="H35" s="1"/>
      <c r="I35" s="11"/>
      <c r="J35" s="11"/>
      <c r="P35" s="1" t="s">
        <v>127</v>
      </c>
      <c r="Q35" s="1"/>
      <c r="R35" s="1"/>
      <c r="S35" s="1"/>
    </row>
    <row r="36" spans="2:27" x14ac:dyDescent="0.35">
      <c r="B36" s="65" t="s">
        <v>90</v>
      </c>
      <c r="C36" s="85">
        <v>2011</v>
      </c>
      <c r="D36" s="85">
        <v>2012</v>
      </c>
      <c r="E36" s="85">
        <v>2013</v>
      </c>
      <c r="F36" s="128">
        <v>2014</v>
      </c>
      <c r="G36" s="128">
        <v>2015</v>
      </c>
      <c r="H36" s="128">
        <v>2016</v>
      </c>
      <c r="I36" s="16">
        <v>2017</v>
      </c>
      <c r="J36" s="16">
        <v>2018</v>
      </c>
      <c r="K36" s="128">
        <v>2019</v>
      </c>
      <c r="L36" s="128">
        <v>2020</v>
      </c>
      <c r="M36" s="128">
        <v>2021</v>
      </c>
      <c r="N36" s="22"/>
      <c r="O36" s="22"/>
      <c r="P36" s="65" t="s">
        <v>90</v>
      </c>
      <c r="Q36" s="85">
        <v>2011</v>
      </c>
      <c r="R36" s="85">
        <v>2012</v>
      </c>
      <c r="S36" s="85">
        <v>2013</v>
      </c>
      <c r="T36" s="128">
        <v>2014</v>
      </c>
      <c r="U36" s="128">
        <v>2015</v>
      </c>
      <c r="V36" s="128">
        <v>2016</v>
      </c>
      <c r="W36" s="16">
        <v>2017</v>
      </c>
      <c r="X36" s="16">
        <v>2018</v>
      </c>
      <c r="Y36" s="128">
        <v>2019</v>
      </c>
      <c r="Z36" s="128">
        <v>2020</v>
      </c>
      <c r="AA36" s="128">
        <v>2021</v>
      </c>
    </row>
    <row r="37" spans="2:27" x14ac:dyDescent="0.35">
      <c r="B37" s="17" t="s">
        <v>42</v>
      </c>
      <c r="C37" s="79">
        <v>337</v>
      </c>
      <c r="D37" s="79">
        <v>646</v>
      </c>
      <c r="E37" s="79">
        <v>929</v>
      </c>
      <c r="F37" s="79">
        <v>1047</v>
      </c>
      <c r="G37" s="79">
        <v>3367</v>
      </c>
      <c r="H37" s="79">
        <v>3329</v>
      </c>
      <c r="I37" s="79">
        <v>5042</v>
      </c>
      <c r="J37" s="79">
        <v>9924</v>
      </c>
      <c r="K37" s="79">
        <v>10228</v>
      </c>
      <c r="L37" s="79">
        <v>9139</v>
      </c>
      <c r="M37" s="79">
        <v>14358</v>
      </c>
      <c r="N37" s="23"/>
      <c r="O37" s="23"/>
      <c r="P37" s="97" t="s">
        <v>42</v>
      </c>
      <c r="Q37" s="123">
        <f>(C37/$C$39)*100</f>
        <v>39.140534262485481</v>
      </c>
      <c r="R37" s="123">
        <f>(D37/$D$39)*100</f>
        <v>40.476190476190474</v>
      </c>
      <c r="S37" s="123">
        <f>(E37/$E$39)*100</f>
        <v>39.066442388561818</v>
      </c>
      <c r="T37" s="123">
        <f>(F37/$F$39)*100</f>
        <v>39.052592316299886</v>
      </c>
      <c r="U37" s="123">
        <f>(G37/$G$39)*100</f>
        <v>41.836481113320076</v>
      </c>
      <c r="V37" s="124">
        <f>(H37/$H$39)*100</f>
        <v>40.523432744978699</v>
      </c>
      <c r="W37" s="124">
        <f>(I37/$I$39)*100</f>
        <v>41.904920212765958</v>
      </c>
      <c r="X37" s="124">
        <f>(J37/$J$39)*100</f>
        <v>41.970818354831891</v>
      </c>
      <c r="Y37" s="124">
        <f>(K37/$K$39)*100</f>
        <v>41.767396275726888</v>
      </c>
      <c r="Z37" s="124">
        <f>(L37/$L$39)*100</f>
        <v>42.404417223459539</v>
      </c>
      <c r="AA37" s="124">
        <f>(M37/M39)*100</f>
        <v>42.074725274725274</v>
      </c>
    </row>
    <row r="38" spans="2:27" x14ac:dyDescent="0.35">
      <c r="B38" s="17" t="s">
        <v>43</v>
      </c>
      <c r="C38" s="79">
        <v>524</v>
      </c>
      <c r="D38" s="79">
        <v>950</v>
      </c>
      <c r="E38" s="79">
        <v>1449</v>
      </c>
      <c r="F38" s="79">
        <v>1634</v>
      </c>
      <c r="G38" s="79">
        <v>4681</v>
      </c>
      <c r="H38" s="79">
        <v>4886</v>
      </c>
      <c r="I38" s="79">
        <v>6990</v>
      </c>
      <c r="J38" s="79">
        <v>13721</v>
      </c>
      <c r="K38" s="79">
        <v>14260</v>
      </c>
      <c r="L38" s="79">
        <v>12413</v>
      </c>
      <c r="M38" s="79">
        <v>19767</v>
      </c>
      <c r="N38" s="24"/>
      <c r="O38" s="24"/>
      <c r="P38" s="97" t="s">
        <v>43</v>
      </c>
      <c r="Q38" s="123">
        <f>(C38/$C$39)*100</f>
        <v>60.859465737514519</v>
      </c>
      <c r="R38" s="123">
        <f>(D38/$D$39)*100</f>
        <v>59.523809523809526</v>
      </c>
      <c r="S38" s="123">
        <f>(E38/$E$39)*100</f>
        <v>60.933557611438182</v>
      </c>
      <c r="T38" s="123">
        <f>(F38/$F$39)*100</f>
        <v>60.947407683700114</v>
      </c>
      <c r="U38" s="123">
        <f>(G38/$G$39)*100</f>
        <v>58.163518886679924</v>
      </c>
      <c r="V38" s="124">
        <f>(H38/$H$39)*100</f>
        <v>59.476567255021308</v>
      </c>
      <c r="W38" s="124">
        <f>(I38/$I$39)*100</f>
        <v>58.095079787234042</v>
      </c>
      <c r="X38" s="124">
        <f>(J38/$J$39)*100</f>
        <v>58.029181645168116</v>
      </c>
      <c r="Y38" s="124">
        <f>(K38/$K$39)*100</f>
        <v>58.232603724273112</v>
      </c>
      <c r="Z38" s="124">
        <f>(L38/$L$39)*100</f>
        <v>57.595582776540454</v>
      </c>
      <c r="AA38" s="124">
        <f>(M38/M39)*100</f>
        <v>57.925274725274726</v>
      </c>
    </row>
    <row r="39" spans="2:27" x14ac:dyDescent="0.35">
      <c r="B39" s="163" t="s">
        <v>2</v>
      </c>
      <c r="C39" s="154">
        <v>861</v>
      </c>
      <c r="D39" s="154">
        <v>1596</v>
      </c>
      <c r="E39" s="154">
        <v>2378</v>
      </c>
      <c r="F39" s="154">
        <v>2681</v>
      </c>
      <c r="G39" s="154">
        <v>8048</v>
      </c>
      <c r="H39" s="154">
        <v>8215</v>
      </c>
      <c r="I39" s="154">
        <v>12032</v>
      </c>
      <c r="J39" s="154">
        <v>23645</v>
      </c>
      <c r="K39" s="154">
        <v>24488</v>
      </c>
      <c r="L39" s="154">
        <v>21552</v>
      </c>
      <c r="M39" s="154">
        <v>34125</v>
      </c>
      <c r="N39" s="24"/>
      <c r="O39" s="24"/>
      <c r="P39" s="165" t="s">
        <v>2</v>
      </c>
      <c r="Q39" s="164">
        <v>100</v>
      </c>
      <c r="R39" s="164">
        <v>100</v>
      </c>
      <c r="S39" s="164">
        <v>100</v>
      </c>
      <c r="T39" s="164">
        <v>100</v>
      </c>
      <c r="U39" s="164">
        <v>100</v>
      </c>
      <c r="V39" s="152">
        <v>100</v>
      </c>
      <c r="W39" s="152">
        <v>100</v>
      </c>
      <c r="X39" s="152">
        <v>100</v>
      </c>
      <c r="Y39" s="152">
        <v>100</v>
      </c>
      <c r="Z39" s="152">
        <v>100</v>
      </c>
      <c r="AA39" s="152">
        <v>100</v>
      </c>
    </row>
    <row r="40" spans="2:27" x14ac:dyDescent="0.35">
      <c r="B40" s="141" t="s">
        <v>181</v>
      </c>
      <c r="C40" s="141"/>
      <c r="D40" s="141"/>
      <c r="E40" s="141"/>
      <c r="F40" s="74"/>
      <c r="G40" s="74"/>
      <c r="H40" s="74"/>
      <c r="I40" s="72"/>
      <c r="J40" s="72"/>
      <c r="K40" s="73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7" x14ac:dyDescent="0.35">
      <c r="B41" s="146"/>
      <c r="C41" s="146"/>
      <c r="D41" s="146"/>
      <c r="E41" s="146"/>
      <c r="F41" s="74"/>
      <c r="G41" s="74"/>
      <c r="H41" s="74"/>
      <c r="I41" s="72"/>
      <c r="J41" s="72"/>
      <c r="K41" s="73"/>
      <c r="L41" s="24"/>
      <c r="M41" s="24"/>
      <c r="N41" s="24"/>
      <c r="O41" s="24"/>
      <c r="P41" s="182"/>
      <c r="Q41" s="182"/>
      <c r="R41" s="182"/>
      <c r="S41" s="182"/>
      <c r="T41" s="183"/>
      <c r="U41" s="183"/>
      <c r="V41" s="183"/>
      <c r="W41" s="183"/>
      <c r="X41" s="183"/>
      <c r="Y41" s="183"/>
      <c r="Z41" s="183"/>
    </row>
    <row r="42" spans="2:27" ht="15" customHeight="1" x14ac:dyDescent="0.35">
      <c r="B42" s="25" t="s">
        <v>150</v>
      </c>
      <c r="C42" s="25"/>
      <c r="D42" s="25"/>
      <c r="E42" s="25"/>
      <c r="F42" s="25"/>
      <c r="G42" s="25"/>
      <c r="H42" s="25"/>
      <c r="I42" s="23"/>
      <c r="J42" s="23"/>
      <c r="L42" s="23"/>
      <c r="M42" s="23"/>
      <c r="N42" s="23"/>
      <c r="O42" s="23"/>
      <c r="P42" s="25" t="s">
        <v>153</v>
      </c>
      <c r="Q42" s="25"/>
      <c r="R42" s="25"/>
      <c r="S42" s="25"/>
      <c r="T42" s="23"/>
      <c r="U42" s="23"/>
    </row>
    <row r="43" spans="2:27" x14ac:dyDescent="0.35">
      <c r="B43" s="1" t="s">
        <v>91</v>
      </c>
      <c r="C43" s="1"/>
      <c r="D43" s="1"/>
      <c r="E43" s="1"/>
      <c r="F43" s="1"/>
      <c r="G43" s="1"/>
      <c r="H43" s="1"/>
      <c r="I43" s="11"/>
      <c r="J43" s="11"/>
      <c r="L43" s="23"/>
      <c r="M43" s="23"/>
      <c r="N43" s="23"/>
      <c r="O43" s="23"/>
      <c r="P43" s="25" t="s">
        <v>128</v>
      </c>
      <c r="Q43" s="25"/>
      <c r="R43" s="25"/>
      <c r="S43" s="25"/>
      <c r="T43" s="23"/>
      <c r="U43" s="23"/>
    </row>
    <row r="44" spans="2:27" x14ac:dyDescent="0.35">
      <c r="B44" s="65"/>
      <c r="C44" s="85">
        <v>2011</v>
      </c>
      <c r="D44" s="85">
        <v>2012</v>
      </c>
      <c r="E44" s="85">
        <v>2013</v>
      </c>
      <c r="F44" s="128">
        <v>2014</v>
      </c>
      <c r="G44" s="128">
        <v>2015</v>
      </c>
      <c r="H44" s="128">
        <v>2016</v>
      </c>
      <c r="I44" s="16">
        <v>2017</v>
      </c>
      <c r="J44" s="16">
        <v>2018</v>
      </c>
      <c r="K44" s="128">
        <v>2019</v>
      </c>
      <c r="L44" s="128">
        <v>2020</v>
      </c>
      <c r="M44" s="128">
        <v>2021</v>
      </c>
      <c r="N44" s="23"/>
      <c r="O44" s="23"/>
      <c r="P44" s="65"/>
      <c r="Q44" s="85">
        <v>2011</v>
      </c>
      <c r="R44" s="85">
        <v>2012</v>
      </c>
      <c r="S44" s="85">
        <v>2013</v>
      </c>
      <c r="T44" s="128">
        <v>2014</v>
      </c>
      <c r="U44" s="128">
        <v>2015</v>
      </c>
      <c r="V44" s="128">
        <v>2016</v>
      </c>
      <c r="W44" s="16">
        <v>2017</v>
      </c>
      <c r="X44" s="16">
        <v>2018</v>
      </c>
      <c r="Y44" s="128">
        <v>2019</v>
      </c>
      <c r="Z44" s="128">
        <v>2020</v>
      </c>
      <c r="AA44" s="128">
        <v>2021</v>
      </c>
    </row>
    <row r="45" spans="2:27" x14ac:dyDescent="0.35">
      <c r="B45" s="19" t="s">
        <v>98</v>
      </c>
      <c r="C45" s="79">
        <v>4</v>
      </c>
      <c r="D45" s="79">
        <v>21</v>
      </c>
      <c r="E45" s="79">
        <v>24</v>
      </c>
      <c r="F45" s="79">
        <v>19</v>
      </c>
      <c r="G45" s="79">
        <v>87</v>
      </c>
      <c r="H45" s="79">
        <v>87</v>
      </c>
      <c r="I45" s="79">
        <v>143</v>
      </c>
      <c r="J45" s="79">
        <v>343</v>
      </c>
      <c r="K45" s="79">
        <v>287</v>
      </c>
      <c r="L45" s="79">
        <v>320</v>
      </c>
      <c r="M45" s="79">
        <v>440</v>
      </c>
      <c r="N45" s="23"/>
      <c r="O45" s="23"/>
      <c r="P45" s="19" t="s">
        <v>98</v>
      </c>
      <c r="Q45" s="123">
        <f t="shared" ref="Q45:Q51" si="11">(C45/$C$52)*100</f>
        <v>0.46457607433217191</v>
      </c>
      <c r="R45" s="123">
        <f t="shared" ref="R45:R51" si="12">(D45/$D$52)*100</f>
        <v>1.3157894736842104</v>
      </c>
      <c r="S45" s="123">
        <f t="shared" ref="S45:S51" si="13">(E45/$E$52)*100</f>
        <v>1.0092514718250631</v>
      </c>
      <c r="T45" s="123">
        <f t="shared" ref="T45:T51" si="14">(F45/$F$52)*100</f>
        <v>0.70869078701976873</v>
      </c>
      <c r="U45" s="123">
        <f t="shared" ref="U45:U51" si="15">(G45/$G$52)*100</f>
        <v>1.081013916500994</v>
      </c>
      <c r="V45" s="124">
        <f t="shared" ref="V45:V51" si="16">(H45/$H$52)*100</f>
        <v>1.0590383444917832</v>
      </c>
      <c r="W45" s="124">
        <f t="shared" ref="W45:W51" si="17">(I45/$I$52)*100</f>
        <v>1.1884973404255319</v>
      </c>
      <c r="X45" s="124">
        <f t="shared" ref="X45:X51" si="18">(J45/$J$52)*100</f>
        <v>1.4506238105307676</v>
      </c>
      <c r="Y45" s="124">
        <f t="shared" ref="Y45:Y51" si="19">(K45/$K$52)*100</f>
        <v>1.1720026135249919</v>
      </c>
      <c r="Z45" s="124">
        <f t="shared" ref="Z45:Z51" si="20">(L45/$L$52)*100</f>
        <v>1.4847809948032664</v>
      </c>
      <c r="AA45" s="124">
        <f t="shared" ref="AA45:AA52" si="21">(M45/$M$52)*100</f>
        <v>1.2893772893772895</v>
      </c>
    </row>
    <row r="46" spans="2:27" x14ac:dyDescent="0.35">
      <c r="B46" s="19" t="s">
        <v>94</v>
      </c>
      <c r="C46" s="79">
        <v>51</v>
      </c>
      <c r="D46" s="79">
        <v>101</v>
      </c>
      <c r="E46" s="79">
        <v>127</v>
      </c>
      <c r="F46" s="79">
        <v>132</v>
      </c>
      <c r="G46" s="79">
        <v>466</v>
      </c>
      <c r="H46" s="79">
        <v>485</v>
      </c>
      <c r="I46" s="79">
        <v>646</v>
      </c>
      <c r="J46" s="79">
        <v>1464</v>
      </c>
      <c r="K46" s="79">
        <v>1442</v>
      </c>
      <c r="L46" s="79">
        <v>1525</v>
      </c>
      <c r="M46" s="79">
        <v>2373</v>
      </c>
      <c r="P46" s="19" t="s">
        <v>94</v>
      </c>
      <c r="Q46" s="123">
        <f t="shared" si="11"/>
        <v>5.9233449477351918</v>
      </c>
      <c r="R46" s="123">
        <f t="shared" si="12"/>
        <v>6.3283208020050123</v>
      </c>
      <c r="S46" s="123">
        <f t="shared" si="13"/>
        <v>5.3406223717409587</v>
      </c>
      <c r="T46" s="123">
        <f t="shared" si="14"/>
        <v>4.9235359940320782</v>
      </c>
      <c r="U46" s="123">
        <f t="shared" si="15"/>
        <v>5.7902584493041749</v>
      </c>
      <c r="V46" s="124">
        <f t="shared" si="16"/>
        <v>5.9038344491783326</v>
      </c>
      <c r="W46" s="124">
        <f t="shared" si="17"/>
        <v>5.3690159574468082</v>
      </c>
      <c r="X46" s="124">
        <f t="shared" si="18"/>
        <v>6.1915838443645592</v>
      </c>
      <c r="Y46" s="124">
        <f t="shared" si="19"/>
        <v>5.8885984972231302</v>
      </c>
      <c r="Z46" s="124">
        <f t="shared" si="20"/>
        <v>7.0759094283593171</v>
      </c>
      <c r="AA46" s="124">
        <f t="shared" si="21"/>
        <v>6.9538461538461531</v>
      </c>
    </row>
    <row r="47" spans="2:27" x14ac:dyDescent="0.35">
      <c r="B47" s="19" t="s">
        <v>99</v>
      </c>
      <c r="C47" s="79">
        <v>133</v>
      </c>
      <c r="D47" s="79">
        <v>183</v>
      </c>
      <c r="E47" s="79">
        <v>343</v>
      </c>
      <c r="F47" s="79">
        <v>339</v>
      </c>
      <c r="G47" s="79">
        <v>1066</v>
      </c>
      <c r="H47" s="79">
        <v>1104</v>
      </c>
      <c r="I47" s="79">
        <v>1784</v>
      </c>
      <c r="J47" s="79">
        <v>3359</v>
      </c>
      <c r="K47" s="79">
        <v>3601</v>
      </c>
      <c r="L47" s="79">
        <v>3153</v>
      </c>
      <c r="M47" s="79">
        <v>5264</v>
      </c>
      <c r="P47" s="19" t="s">
        <v>99</v>
      </c>
      <c r="Q47" s="123">
        <f t="shared" si="11"/>
        <v>15.447154471544716</v>
      </c>
      <c r="R47" s="123">
        <f t="shared" si="12"/>
        <v>11.466165413533833</v>
      </c>
      <c r="S47" s="123">
        <f t="shared" si="13"/>
        <v>14.423885618166526</v>
      </c>
      <c r="T47" s="123">
        <f t="shared" si="14"/>
        <v>12.644535621036926</v>
      </c>
      <c r="U47" s="123">
        <f t="shared" si="15"/>
        <v>13.245526838966203</v>
      </c>
      <c r="V47" s="124">
        <f t="shared" si="16"/>
        <v>13.438831405964699</v>
      </c>
      <c r="W47" s="124">
        <f t="shared" si="17"/>
        <v>14.827127659574469</v>
      </c>
      <c r="X47" s="124">
        <f t="shared" si="18"/>
        <v>14.205963205751745</v>
      </c>
      <c r="Y47" s="124">
        <f t="shared" si="19"/>
        <v>14.705161711858869</v>
      </c>
      <c r="Z47" s="124">
        <f t="shared" si="20"/>
        <v>14.629732739420936</v>
      </c>
      <c r="AA47" s="124">
        <f t="shared" si="21"/>
        <v>15.425641025641026</v>
      </c>
    </row>
    <row r="48" spans="2:27" x14ac:dyDescent="0.35">
      <c r="B48" s="19" t="s">
        <v>96</v>
      </c>
      <c r="C48" s="79">
        <v>199</v>
      </c>
      <c r="D48" s="79">
        <v>377</v>
      </c>
      <c r="E48" s="79">
        <v>574</v>
      </c>
      <c r="F48" s="79">
        <v>653</v>
      </c>
      <c r="G48" s="79">
        <v>1768</v>
      </c>
      <c r="H48" s="79">
        <v>1922</v>
      </c>
      <c r="I48" s="79">
        <v>2819</v>
      </c>
      <c r="J48" s="79">
        <v>5689</v>
      </c>
      <c r="K48" s="79">
        <v>5553</v>
      </c>
      <c r="L48" s="79">
        <v>4951</v>
      </c>
      <c r="M48" s="79">
        <v>7801</v>
      </c>
      <c r="P48" s="19" t="s">
        <v>96</v>
      </c>
      <c r="Q48" s="123">
        <f t="shared" si="11"/>
        <v>23.112659698025549</v>
      </c>
      <c r="R48" s="123">
        <f t="shared" si="12"/>
        <v>23.62155388471178</v>
      </c>
      <c r="S48" s="123">
        <f t="shared" si="13"/>
        <v>24.137931034482758</v>
      </c>
      <c r="T48" s="123">
        <f t="shared" si="14"/>
        <v>24.356583364416263</v>
      </c>
      <c r="U48" s="123">
        <f t="shared" si="15"/>
        <v>21.968190854870777</v>
      </c>
      <c r="V48" s="124">
        <f t="shared" si="16"/>
        <v>23.39622641509434</v>
      </c>
      <c r="W48" s="124">
        <f t="shared" si="17"/>
        <v>23.429188829787233</v>
      </c>
      <c r="X48" s="124">
        <f t="shared" si="18"/>
        <v>24.060054979911186</v>
      </c>
      <c r="Y48" s="124">
        <f t="shared" si="19"/>
        <v>22.676412936948708</v>
      </c>
      <c r="Z48" s="124">
        <f t="shared" si="20"/>
        <v>22.972345953971789</v>
      </c>
      <c r="AA48" s="124">
        <f t="shared" si="21"/>
        <v>22.860073260073261</v>
      </c>
    </row>
    <row r="49" spans="2:27" x14ac:dyDescent="0.35">
      <c r="B49" s="19" t="s">
        <v>100</v>
      </c>
      <c r="C49" s="79">
        <v>201</v>
      </c>
      <c r="D49" s="79">
        <v>411</v>
      </c>
      <c r="E49" s="79">
        <v>635</v>
      </c>
      <c r="F49" s="79">
        <v>754</v>
      </c>
      <c r="G49" s="79">
        <v>2240</v>
      </c>
      <c r="H49" s="79">
        <v>2531</v>
      </c>
      <c r="I49" s="79">
        <v>3393</v>
      </c>
      <c r="J49" s="79">
        <v>7110</v>
      </c>
      <c r="K49" s="79">
        <v>7133</v>
      </c>
      <c r="L49" s="79">
        <v>6072</v>
      </c>
      <c r="M49" s="79">
        <v>9403</v>
      </c>
      <c r="P49" s="19" t="s">
        <v>100</v>
      </c>
      <c r="Q49" s="123">
        <f t="shared" si="11"/>
        <v>23.344947735191639</v>
      </c>
      <c r="R49" s="123">
        <f t="shared" si="12"/>
        <v>25.751879699248121</v>
      </c>
      <c r="S49" s="123">
        <f t="shared" si="13"/>
        <v>26.703111858704791</v>
      </c>
      <c r="T49" s="123">
        <f t="shared" si="14"/>
        <v>28.123834390152929</v>
      </c>
      <c r="U49" s="123">
        <f t="shared" si="15"/>
        <v>27.833001988071572</v>
      </c>
      <c r="V49" s="124">
        <f t="shared" si="16"/>
        <v>30.80949482653682</v>
      </c>
      <c r="W49" s="124">
        <f t="shared" si="17"/>
        <v>28.199800531914892</v>
      </c>
      <c r="X49" s="124">
        <f t="shared" si="18"/>
        <v>30.069782194967225</v>
      </c>
      <c r="Y49" s="124">
        <f t="shared" si="19"/>
        <v>29.128552760535776</v>
      </c>
      <c r="Z49" s="124">
        <f t="shared" si="20"/>
        <v>28.173719376391983</v>
      </c>
      <c r="AA49" s="124">
        <f t="shared" si="21"/>
        <v>27.554578754578756</v>
      </c>
    </row>
    <row r="50" spans="2:27" x14ac:dyDescent="0.35">
      <c r="B50" s="19" t="s">
        <v>97</v>
      </c>
      <c r="C50" s="79">
        <v>164</v>
      </c>
      <c r="D50" s="79">
        <v>298</v>
      </c>
      <c r="E50" s="79">
        <v>417</v>
      </c>
      <c r="F50" s="79">
        <v>477</v>
      </c>
      <c r="G50" s="79">
        <v>1546</v>
      </c>
      <c r="H50" s="79">
        <v>1383</v>
      </c>
      <c r="I50" s="79">
        <v>2187</v>
      </c>
      <c r="J50" s="79">
        <v>3965</v>
      </c>
      <c r="K50" s="79">
        <v>4478</v>
      </c>
      <c r="L50" s="79">
        <v>3801</v>
      </c>
      <c r="M50" s="79">
        <v>6261</v>
      </c>
      <c r="P50" s="19" t="s">
        <v>97</v>
      </c>
      <c r="Q50" s="123">
        <f t="shared" si="11"/>
        <v>19.047619047619047</v>
      </c>
      <c r="R50" s="123">
        <f t="shared" si="12"/>
        <v>18.671679197994987</v>
      </c>
      <c r="S50" s="123">
        <f t="shared" si="13"/>
        <v>17.535744322960468</v>
      </c>
      <c r="T50" s="123">
        <f t="shared" si="14"/>
        <v>17.791868705706825</v>
      </c>
      <c r="U50" s="123">
        <f t="shared" si="15"/>
        <v>19.209741550695824</v>
      </c>
      <c r="V50" s="124">
        <f t="shared" si="16"/>
        <v>16.835057821059038</v>
      </c>
      <c r="W50" s="124">
        <f t="shared" si="17"/>
        <v>18.176529255319149</v>
      </c>
      <c r="X50" s="124">
        <f t="shared" si="18"/>
        <v>16.768872911820683</v>
      </c>
      <c r="Y50" s="124">
        <f t="shared" si="19"/>
        <v>18.286507677229665</v>
      </c>
      <c r="Z50" s="124">
        <f t="shared" si="20"/>
        <v>17.636414253897552</v>
      </c>
      <c r="AA50" s="124">
        <f t="shared" si="21"/>
        <v>18.34725274725275</v>
      </c>
    </row>
    <row r="51" spans="2:27" x14ac:dyDescent="0.35">
      <c r="B51" s="21" t="s">
        <v>101</v>
      </c>
      <c r="C51" s="79">
        <v>109</v>
      </c>
      <c r="D51" s="79">
        <v>205</v>
      </c>
      <c r="E51" s="79">
        <v>258</v>
      </c>
      <c r="F51" s="79">
        <v>307</v>
      </c>
      <c r="G51" s="79">
        <v>875</v>
      </c>
      <c r="H51" s="79">
        <v>703</v>
      </c>
      <c r="I51" s="79">
        <v>1060</v>
      </c>
      <c r="J51" s="79">
        <v>1715</v>
      </c>
      <c r="K51" s="79">
        <v>1994</v>
      </c>
      <c r="L51" s="79">
        <v>1730</v>
      </c>
      <c r="M51" s="79">
        <v>2583</v>
      </c>
      <c r="P51" s="21" t="s">
        <v>101</v>
      </c>
      <c r="Q51" s="123">
        <f t="shared" si="11"/>
        <v>12.659698025551682</v>
      </c>
      <c r="R51" s="123">
        <f t="shared" si="12"/>
        <v>12.844611528822055</v>
      </c>
      <c r="S51" s="123">
        <f t="shared" si="13"/>
        <v>10.849453322119427</v>
      </c>
      <c r="T51" s="123">
        <f t="shared" si="14"/>
        <v>11.450951137635212</v>
      </c>
      <c r="U51" s="123">
        <f t="shared" si="15"/>
        <v>10.872266401590457</v>
      </c>
      <c r="V51" s="124">
        <f t="shared" si="16"/>
        <v>8.5575167376749839</v>
      </c>
      <c r="W51" s="124">
        <f t="shared" si="17"/>
        <v>8.8098404255319149</v>
      </c>
      <c r="X51" s="124">
        <f t="shared" si="18"/>
        <v>7.2531190526538376</v>
      </c>
      <c r="Y51" s="124">
        <f t="shared" si="19"/>
        <v>8.1427638026788642</v>
      </c>
      <c r="Z51" s="124">
        <f t="shared" si="20"/>
        <v>8.0270972531551585</v>
      </c>
      <c r="AA51" s="124">
        <f t="shared" si="21"/>
        <v>7.5692307692307699</v>
      </c>
    </row>
    <row r="52" spans="2:27" x14ac:dyDescent="0.35">
      <c r="B52" s="65" t="s">
        <v>2</v>
      </c>
      <c r="C52" s="154">
        <v>861</v>
      </c>
      <c r="D52" s="154">
        <v>1596</v>
      </c>
      <c r="E52" s="154">
        <v>2378</v>
      </c>
      <c r="F52" s="154">
        <v>2681</v>
      </c>
      <c r="G52" s="154">
        <v>8048</v>
      </c>
      <c r="H52" s="154">
        <v>8215</v>
      </c>
      <c r="I52" s="154">
        <v>12032</v>
      </c>
      <c r="J52" s="154">
        <v>23645</v>
      </c>
      <c r="K52" s="154">
        <v>24488</v>
      </c>
      <c r="L52" s="154">
        <v>21552</v>
      </c>
      <c r="M52" s="154">
        <v>34125</v>
      </c>
      <c r="P52" s="65" t="s">
        <v>2</v>
      </c>
      <c r="Q52" s="152">
        <v>100</v>
      </c>
      <c r="R52" s="152">
        <v>100</v>
      </c>
      <c r="S52" s="152">
        <v>100</v>
      </c>
      <c r="T52" s="152">
        <v>100</v>
      </c>
      <c r="U52" s="152">
        <v>100</v>
      </c>
      <c r="V52" s="152">
        <v>100</v>
      </c>
      <c r="W52" s="152">
        <v>100</v>
      </c>
      <c r="X52" s="152">
        <v>100</v>
      </c>
      <c r="Y52" s="152">
        <v>100</v>
      </c>
      <c r="Z52" s="152">
        <v>100</v>
      </c>
      <c r="AA52" s="152">
        <f t="shared" si="21"/>
        <v>100</v>
      </c>
    </row>
    <row r="53" spans="2:27" x14ac:dyDescent="0.35">
      <c r="B53" s="141" t="s">
        <v>179</v>
      </c>
      <c r="C53" s="141"/>
      <c r="D53" s="141"/>
      <c r="E53" s="141"/>
      <c r="F53" s="147"/>
      <c r="H53" s="148"/>
      <c r="I53" s="72"/>
      <c r="J53" s="71"/>
      <c r="K53" s="70"/>
    </row>
    <row r="54" spans="2:27" x14ac:dyDescent="0.35">
      <c r="B54" s="11"/>
      <c r="C54" s="11"/>
      <c r="D54" s="11"/>
      <c r="E54" s="11"/>
      <c r="F54" s="147"/>
      <c r="H54" s="148"/>
      <c r="I54" s="72"/>
      <c r="J54" s="71"/>
      <c r="K54" s="70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</row>
    <row r="55" spans="2:27" x14ac:dyDescent="0.35">
      <c r="B55" s="1" t="s">
        <v>149</v>
      </c>
      <c r="C55" s="1"/>
      <c r="D55" s="1"/>
      <c r="E55" s="1"/>
      <c r="F55" s="1"/>
      <c r="G55" s="1"/>
      <c r="H55" s="1"/>
      <c r="I55" s="11"/>
      <c r="J55" s="11"/>
      <c r="P55" s="1" t="s">
        <v>154</v>
      </c>
      <c r="Q55" s="1"/>
      <c r="R55" s="1"/>
      <c r="S55" s="1"/>
    </row>
    <row r="56" spans="2:27" x14ac:dyDescent="0.35">
      <c r="B56" s="1" t="s">
        <v>119</v>
      </c>
      <c r="C56" s="1"/>
      <c r="D56" s="1"/>
      <c r="E56" s="1"/>
      <c r="F56" s="1"/>
      <c r="G56" s="1"/>
      <c r="H56" s="1"/>
      <c r="I56" s="11"/>
      <c r="J56" s="11"/>
      <c r="P56" s="1" t="s">
        <v>129</v>
      </c>
      <c r="Q56" s="1"/>
      <c r="R56" s="1"/>
      <c r="S56" s="1"/>
    </row>
    <row r="57" spans="2:27" x14ac:dyDescent="0.35">
      <c r="B57" s="65" t="s">
        <v>90</v>
      </c>
      <c r="C57" s="85">
        <v>2011</v>
      </c>
      <c r="D57" s="85">
        <v>2012</v>
      </c>
      <c r="E57" s="85">
        <v>2013</v>
      </c>
      <c r="F57" s="128">
        <v>2014</v>
      </c>
      <c r="G57" s="128">
        <v>2015</v>
      </c>
      <c r="H57" s="128">
        <v>2016</v>
      </c>
      <c r="I57" s="16">
        <v>2017</v>
      </c>
      <c r="J57" s="16">
        <v>2018</v>
      </c>
      <c r="K57" s="128">
        <v>2019</v>
      </c>
      <c r="L57" s="128">
        <v>2020</v>
      </c>
      <c r="M57" s="128">
        <v>2021</v>
      </c>
      <c r="P57" s="65" t="s">
        <v>90</v>
      </c>
      <c r="Q57" s="85">
        <v>2011</v>
      </c>
      <c r="R57" s="85">
        <v>2012</v>
      </c>
      <c r="S57" s="85">
        <v>2013</v>
      </c>
      <c r="T57" s="128">
        <v>2014</v>
      </c>
      <c r="U57" s="128">
        <v>2015</v>
      </c>
      <c r="V57" s="128">
        <v>2016</v>
      </c>
      <c r="W57" s="16">
        <v>2017</v>
      </c>
      <c r="X57" s="16">
        <v>2018</v>
      </c>
      <c r="Y57" s="128">
        <v>2019</v>
      </c>
      <c r="Z57" s="128">
        <v>2020</v>
      </c>
      <c r="AA57" s="128">
        <v>2021</v>
      </c>
    </row>
    <row r="58" spans="2:27" x14ac:dyDescent="0.35">
      <c r="B58" s="17" t="s">
        <v>42</v>
      </c>
      <c r="C58" s="79">
        <v>506</v>
      </c>
      <c r="D58" s="79">
        <v>925</v>
      </c>
      <c r="E58" s="79">
        <v>1400</v>
      </c>
      <c r="F58" s="79">
        <v>1677</v>
      </c>
      <c r="G58" s="79">
        <v>5015</v>
      </c>
      <c r="H58" s="79">
        <v>5318</v>
      </c>
      <c r="I58" s="79">
        <v>7692</v>
      </c>
      <c r="J58" s="79">
        <v>15600</v>
      </c>
      <c r="K58" s="79">
        <v>16098</v>
      </c>
      <c r="L58" s="79">
        <v>14461</v>
      </c>
      <c r="M58" s="79">
        <v>24912</v>
      </c>
      <c r="P58" s="19" t="s">
        <v>42</v>
      </c>
      <c r="Q58" s="124">
        <f>(C58/$C$60)*100</f>
        <v>41.071428571428569</v>
      </c>
      <c r="R58" s="124">
        <f>(D58/$D$60)*100</f>
        <v>40.534618755477652</v>
      </c>
      <c r="S58" s="124">
        <f>(E58/$E$60)*100</f>
        <v>42.004200420042004</v>
      </c>
      <c r="T58" s="124">
        <f>(F58/$F$60)*100</f>
        <v>43.055198973042366</v>
      </c>
      <c r="U58" s="124">
        <f>(G58/$G$60)*100</f>
        <v>44.196703974618842</v>
      </c>
      <c r="V58" s="124">
        <f>(H58/$H$60)*100</f>
        <v>44.722899672020858</v>
      </c>
      <c r="W58" s="124">
        <f>(I58/$I$60)*100</f>
        <v>44.632702796797034</v>
      </c>
      <c r="X58" s="124">
        <f>(J58/$J$60)*100</f>
        <v>45.797492880838448</v>
      </c>
      <c r="Y58" s="124">
        <f>(K58/$K$60)*100</f>
        <v>45.300540297163437</v>
      </c>
      <c r="Z58" s="124">
        <f>(L58/$L$60)*100</f>
        <v>45.479133251564612</v>
      </c>
      <c r="AA58" s="124">
        <f>(M58/$M$60)*100</f>
        <v>45.341535773437926</v>
      </c>
    </row>
    <row r="59" spans="2:27" x14ac:dyDescent="0.35">
      <c r="B59" s="17" t="s">
        <v>43</v>
      </c>
      <c r="C59" s="79">
        <v>726</v>
      </c>
      <c r="D59" s="79">
        <v>1357</v>
      </c>
      <c r="E59" s="79">
        <v>1933</v>
      </c>
      <c r="F59" s="79">
        <v>2218</v>
      </c>
      <c r="G59" s="79">
        <v>6332</v>
      </c>
      <c r="H59" s="79">
        <v>6573</v>
      </c>
      <c r="I59" s="79">
        <v>9542</v>
      </c>
      <c r="J59" s="79">
        <v>18463</v>
      </c>
      <c r="K59" s="79">
        <v>19438</v>
      </c>
      <c r="L59" s="79">
        <v>17336</v>
      </c>
      <c r="M59" s="79">
        <v>30031</v>
      </c>
      <c r="P59" s="19" t="s">
        <v>43</v>
      </c>
      <c r="Q59" s="124">
        <f>(C59/$C$60)*100</f>
        <v>58.928571428571431</v>
      </c>
      <c r="R59" s="124">
        <f>(D59/$D$60)*100</f>
        <v>59.465381244522355</v>
      </c>
      <c r="S59" s="124">
        <f>(E59/$E$60)*100</f>
        <v>57.995799579957996</v>
      </c>
      <c r="T59" s="124">
        <f>(F59/$F$60)*100</f>
        <v>56.944801026957634</v>
      </c>
      <c r="U59" s="124">
        <f>(G59/$G$60)*100</f>
        <v>55.803296025381158</v>
      </c>
      <c r="V59" s="124">
        <f>(H59/$H$60)*100</f>
        <v>55.277100327979142</v>
      </c>
      <c r="W59" s="124">
        <f>(I59/$I$60)*100</f>
        <v>55.367297203202966</v>
      </c>
      <c r="X59" s="124">
        <f>(J59/$J$60)*100</f>
        <v>54.20250711916156</v>
      </c>
      <c r="Y59" s="124">
        <f>(K59/$K$60)*100</f>
        <v>54.699459702836563</v>
      </c>
      <c r="Z59" s="124">
        <f>(L59/$L$60)*100</f>
        <v>54.520866748435381</v>
      </c>
      <c r="AA59" s="124">
        <f>(M59/$M$60)*100</f>
        <v>54.658464226562074</v>
      </c>
    </row>
    <row r="60" spans="2:27" x14ac:dyDescent="0.35">
      <c r="B60" s="163" t="s">
        <v>2</v>
      </c>
      <c r="C60" s="154">
        <f t="shared" ref="C60:L60" si="22">C59+C58</f>
        <v>1232</v>
      </c>
      <c r="D60" s="154">
        <f t="shared" si="22"/>
        <v>2282</v>
      </c>
      <c r="E60" s="154">
        <f t="shared" si="22"/>
        <v>3333</v>
      </c>
      <c r="F60" s="154">
        <f t="shared" si="22"/>
        <v>3895</v>
      </c>
      <c r="G60" s="154">
        <f t="shared" si="22"/>
        <v>11347</v>
      </c>
      <c r="H60" s="154">
        <f t="shared" si="22"/>
        <v>11891</v>
      </c>
      <c r="I60" s="154">
        <f t="shared" si="22"/>
        <v>17234</v>
      </c>
      <c r="J60" s="154">
        <f t="shared" si="22"/>
        <v>34063</v>
      </c>
      <c r="K60" s="154">
        <f t="shared" si="22"/>
        <v>35536</v>
      </c>
      <c r="L60" s="154">
        <f t="shared" si="22"/>
        <v>31797</v>
      </c>
      <c r="M60" s="154">
        <v>54943</v>
      </c>
      <c r="P60" s="163" t="s">
        <v>2</v>
      </c>
      <c r="Q60" s="152">
        <v>100</v>
      </c>
      <c r="R60" s="152">
        <v>100</v>
      </c>
      <c r="S60" s="152">
        <v>100</v>
      </c>
      <c r="T60" s="152">
        <v>100</v>
      </c>
      <c r="U60" s="152">
        <v>100</v>
      </c>
      <c r="V60" s="152">
        <v>100</v>
      </c>
      <c r="W60" s="152">
        <v>100</v>
      </c>
      <c r="X60" s="152">
        <v>100</v>
      </c>
      <c r="Y60" s="152">
        <v>100</v>
      </c>
      <c r="Z60" s="152">
        <v>100</v>
      </c>
      <c r="AA60" s="152">
        <f>(M60/$M$60)*100</f>
        <v>100</v>
      </c>
    </row>
    <row r="61" spans="2:27" x14ac:dyDescent="0.35">
      <c r="B61" s="141" t="s">
        <v>179</v>
      </c>
      <c r="C61" s="141"/>
      <c r="D61" s="141"/>
      <c r="E61" s="141"/>
      <c r="F61" s="74"/>
      <c r="G61" s="74"/>
      <c r="H61" s="74"/>
      <c r="I61" s="72"/>
      <c r="J61" s="72"/>
      <c r="K61" s="73"/>
      <c r="L61" s="24"/>
    </row>
    <row r="62" spans="2:27" x14ac:dyDescent="0.35">
      <c r="B62" s="11"/>
      <c r="C62" s="11"/>
      <c r="D62" s="11"/>
      <c r="E62" s="11"/>
      <c r="F62" s="147"/>
      <c r="H62" s="148"/>
      <c r="I62" s="132"/>
      <c r="J62" s="71"/>
      <c r="K62" s="70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</row>
    <row r="63" spans="2:27" x14ac:dyDescent="0.35">
      <c r="B63" s="25" t="s">
        <v>148</v>
      </c>
      <c r="C63" s="25"/>
      <c r="D63" s="25"/>
      <c r="E63" s="25"/>
      <c r="F63" s="147"/>
      <c r="G63" s="149"/>
      <c r="H63" s="148"/>
      <c r="I63" s="132"/>
      <c r="J63" s="71"/>
      <c r="K63" s="70"/>
      <c r="P63" s="25" t="s">
        <v>155</v>
      </c>
      <c r="Q63" s="25"/>
      <c r="R63" s="25"/>
      <c r="S63" s="25"/>
    </row>
    <row r="64" spans="2:27" x14ac:dyDescent="0.35">
      <c r="B64" s="1" t="s">
        <v>180</v>
      </c>
      <c r="C64" s="1"/>
      <c r="D64" s="1"/>
      <c r="E64" s="1"/>
      <c r="P64" s="25" t="s">
        <v>130</v>
      </c>
      <c r="Q64" s="25"/>
      <c r="R64" s="25"/>
      <c r="S64" s="25"/>
    </row>
    <row r="65" spans="2:27" x14ac:dyDescent="0.35">
      <c r="B65" s="153"/>
      <c r="C65" s="85">
        <v>2011</v>
      </c>
      <c r="D65" s="85">
        <v>2012</v>
      </c>
      <c r="E65" s="85">
        <v>2013</v>
      </c>
      <c r="F65" s="88">
        <v>2014</v>
      </c>
      <c r="G65" s="88">
        <v>2015</v>
      </c>
      <c r="H65" s="88">
        <v>2016</v>
      </c>
      <c r="I65" s="88">
        <v>2017</v>
      </c>
      <c r="J65" s="88">
        <v>2018</v>
      </c>
      <c r="K65" s="88">
        <v>2019</v>
      </c>
      <c r="L65" s="88">
        <v>2020</v>
      </c>
      <c r="M65" s="128">
        <v>2021</v>
      </c>
      <c r="P65" s="153"/>
      <c r="Q65" s="85">
        <v>2011</v>
      </c>
      <c r="R65" s="85">
        <v>2012</v>
      </c>
      <c r="S65" s="85">
        <v>2013</v>
      </c>
      <c r="T65" s="88">
        <v>2014</v>
      </c>
      <c r="U65" s="88">
        <v>2015</v>
      </c>
      <c r="V65" s="88">
        <v>2016</v>
      </c>
      <c r="W65" s="88">
        <v>2017</v>
      </c>
      <c r="X65" s="88">
        <v>2018</v>
      </c>
      <c r="Y65" s="88">
        <v>2019</v>
      </c>
      <c r="Z65" s="88">
        <v>2020</v>
      </c>
      <c r="AA65" s="88">
        <v>2021</v>
      </c>
    </row>
    <row r="66" spans="2:27" x14ac:dyDescent="0.35">
      <c r="B66" s="158" t="s">
        <v>93</v>
      </c>
      <c r="C66" s="157">
        <v>124</v>
      </c>
      <c r="D66" s="157">
        <v>198</v>
      </c>
      <c r="E66" s="157">
        <v>271</v>
      </c>
      <c r="F66" s="157">
        <v>403</v>
      </c>
      <c r="G66" s="156">
        <v>1031</v>
      </c>
      <c r="H66" s="156">
        <v>1462</v>
      </c>
      <c r="I66" s="156">
        <v>1929</v>
      </c>
      <c r="J66" s="79">
        <v>4164</v>
      </c>
      <c r="K66" s="79">
        <v>4190</v>
      </c>
      <c r="L66" s="79">
        <v>4233</v>
      </c>
      <c r="M66" s="79">
        <v>6854</v>
      </c>
      <c r="P66" s="158" t="s">
        <v>93</v>
      </c>
      <c r="Q66" s="124">
        <f t="shared" ref="Q66:Q72" si="23">(C66/$C$73)*100</f>
        <v>10.064935064935066</v>
      </c>
      <c r="R66" s="124">
        <f t="shared" ref="R66:R72" si="24">(D66/$D$73)*100</f>
        <v>8.6765994741454868</v>
      </c>
      <c r="S66" s="124">
        <f t="shared" ref="S66:S72" si="25">(E66/$E$73)*100</f>
        <v>8.1308130813081299</v>
      </c>
      <c r="T66" s="124">
        <f t="shared" ref="T66:T72" si="26">(F66/$F$73)*100</f>
        <v>10.346598202824135</v>
      </c>
      <c r="U66" s="124">
        <f t="shared" ref="U66:U72" si="27">(G66/$G$73)*100</f>
        <v>9.0861020534061865</v>
      </c>
      <c r="V66" s="124">
        <f t="shared" ref="V66:V72" si="28">(H66/$H$73)*100</f>
        <v>12.295013035068539</v>
      </c>
      <c r="W66" s="124">
        <f t="shared" ref="W66:W72" si="29">(I66/$I$73)*100</f>
        <v>11.19299059997679</v>
      </c>
      <c r="X66" s="124">
        <f t="shared" ref="X66:X72" si="30">(J66/$J$73)*100</f>
        <v>12.22440771511611</v>
      </c>
      <c r="Y66" s="124">
        <f t="shared" ref="Y66:Y72" si="31">(K66/$K$73)*100</f>
        <v>11.790859972985142</v>
      </c>
      <c r="Z66" s="124">
        <f t="shared" ref="Z66:Z72" si="32">(L66/$L$73)*100</f>
        <v>13.312576658175299</v>
      </c>
      <c r="AA66" s="124">
        <f t="shared" ref="AA66:AA72" si="33">(M66/$M$73)*100</f>
        <v>12.474746555521177</v>
      </c>
    </row>
    <row r="67" spans="2:27" x14ac:dyDescent="0.35">
      <c r="B67" s="80" t="s">
        <v>94</v>
      </c>
      <c r="C67" s="81">
        <v>195</v>
      </c>
      <c r="D67" s="81">
        <v>490</v>
      </c>
      <c r="E67" s="81">
        <v>643</v>
      </c>
      <c r="F67" s="81">
        <v>721</v>
      </c>
      <c r="G67" s="79">
        <v>2219</v>
      </c>
      <c r="H67" s="79">
        <v>2376</v>
      </c>
      <c r="I67" s="79">
        <v>3176</v>
      </c>
      <c r="J67" s="79">
        <v>6949</v>
      </c>
      <c r="K67" s="79">
        <v>7238</v>
      </c>
      <c r="L67" s="79">
        <v>6900</v>
      </c>
      <c r="M67" s="79">
        <v>12112</v>
      </c>
      <c r="P67" s="80" t="s">
        <v>94</v>
      </c>
      <c r="Q67" s="124">
        <f t="shared" si="23"/>
        <v>15.827922077922077</v>
      </c>
      <c r="R67" s="124">
        <f t="shared" si="24"/>
        <v>21.472392638036812</v>
      </c>
      <c r="S67" s="124">
        <f t="shared" si="25"/>
        <v>19.291929192919291</v>
      </c>
      <c r="T67" s="124">
        <f t="shared" si="26"/>
        <v>18.510911424903721</v>
      </c>
      <c r="U67" s="124">
        <f t="shared" si="27"/>
        <v>19.555829734731649</v>
      </c>
      <c r="V67" s="124">
        <f t="shared" si="28"/>
        <v>19.981498612395928</v>
      </c>
      <c r="W67" s="124">
        <f t="shared" si="29"/>
        <v>18.428687478240686</v>
      </c>
      <c r="X67" s="124">
        <f t="shared" si="30"/>
        <v>20.400434489035025</v>
      </c>
      <c r="Y67" s="124">
        <f t="shared" si="31"/>
        <v>20.368077442593428</v>
      </c>
      <c r="Z67" s="124">
        <f t="shared" si="32"/>
        <v>21.700160392489856</v>
      </c>
      <c r="AA67" s="124">
        <f t="shared" si="33"/>
        <v>22.044664470451195</v>
      </c>
    </row>
    <row r="68" spans="2:27" x14ac:dyDescent="0.35">
      <c r="B68" s="80" t="s">
        <v>95</v>
      </c>
      <c r="C68" s="79">
        <v>352</v>
      </c>
      <c r="D68" s="79">
        <v>591</v>
      </c>
      <c r="E68" s="79">
        <v>926</v>
      </c>
      <c r="F68" s="79">
        <v>1069</v>
      </c>
      <c r="G68" s="79">
        <v>3206</v>
      </c>
      <c r="H68" s="79">
        <v>3134</v>
      </c>
      <c r="I68" s="79">
        <v>4704</v>
      </c>
      <c r="J68" s="79">
        <v>8645</v>
      </c>
      <c r="K68" s="79">
        <v>9478</v>
      </c>
      <c r="L68" s="79">
        <v>8297</v>
      </c>
      <c r="M68" s="79">
        <v>14737</v>
      </c>
      <c r="P68" s="80" t="s">
        <v>95</v>
      </c>
      <c r="Q68" s="124">
        <f t="shared" si="23"/>
        <v>28.571428571428569</v>
      </c>
      <c r="R68" s="124">
        <f t="shared" si="24"/>
        <v>25.898334794040316</v>
      </c>
      <c r="S68" s="124">
        <f t="shared" si="25"/>
        <v>27.782778277827784</v>
      </c>
      <c r="T68" s="124">
        <f t="shared" si="26"/>
        <v>27.445442875481383</v>
      </c>
      <c r="U68" s="124">
        <f t="shared" si="27"/>
        <v>28.254164096236888</v>
      </c>
      <c r="V68" s="124">
        <f t="shared" si="28"/>
        <v>26.356067614161972</v>
      </c>
      <c r="W68" s="124">
        <f t="shared" si="29"/>
        <v>27.294882209585701</v>
      </c>
      <c r="X68" s="124">
        <f t="shared" si="30"/>
        <v>25.379443971464639</v>
      </c>
      <c r="Y68" s="124">
        <f t="shared" si="31"/>
        <v>26.671544349392168</v>
      </c>
      <c r="Z68" s="124">
        <f t="shared" si="32"/>
        <v>26.093656634273671</v>
      </c>
      <c r="AA68" s="124">
        <f t="shared" si="33"/>
        <v>26.822343155634019</v>
      </c>
    </row>
    <row r="69" spans="2:27" x14ac:dyDescent="0.35">
      <c r="B69" s="80" t="s">
        <v>96</v>
      </c>
      <c r="C69" s="79">
        <v>337</v>
      </c>
      <c r="D69" s="79">
        <v>577</v>
      </c>
      <c r="E69" s="79">
        <v>905</v>
      </c>
      <c r="F69" s="79">
        <v>1012</v>
      </c>
      <c r="G69" s="79">
        <v>2788</v>
      </c>
      <c r="H69" s="79">
        <v>2804</v>
      </c>
      <c r="I69" s="79">
        <v>4176</v>
      </c>
      <c r="J69" s="79">
        <v>8002</v>
      </c>
      <c r="K69" s="79">
        <v>7907</v>
      </c>
      <c r="L69" s="79">
        <v>6974</v>
      </c>
      <c r="M69" s="79">
        <f>6905+5207</f>
        <v>12112</v>
      </c>
      <c r="P69" s="80" t="s">
        <v>96</v>
      </c>
      <c r="Q69" s="124">
        <f t="shared" si="23"/>
        <v>27.353896103896101</v>
      </c>
      <c r="R69" s="124">
        <f t="shared" si="24"/>
        <v>25.284837861524977</v>
      </c>
      <c r="S69" s="124">
        <f t="shared" si="25"/>
        <v>27.15271527152715</v>
      </c>
      <c r="T69" s="124">
        <f t="shared" si="26"/>
        <v>25.982028241335044</v>
      </c>
      <c r="U69" s="124">
        <f t="shared" si="27"/>
        <v>24.570371023177934</v>
      </c>
      <c r="V69" s="124">
        <f t="shared" si="28"/>
        <v>23.580859473551424</v>
      </c>
      <c r="W69" s="124">
        <f t="shared" si="29"/>
        <v>24.231170941162819</v>
      </c>
      <c r="X69" s="124">
        <f t="shared" si="30"/>
        <v>23.491765258491618</v>
      </c>
      <c r="Y69" s="124">
        <f t="shared" si="31"/>
        <v>22.2506753714543</v>
      </c>
      <c r="Z69" s="124">
        <f t="shared" si="32"/>
        <v>21.932886750322357</v>
      </c>
      <c r="AA69" s="124">
        <f t="shared" si="33"/>
        <v>22.044664470451195</v>
      </c>
    </row>
    <row r="70" spans="2:27" x14ac:dyDescent="0.35">
      <c r="B70" s="80" t="s">
        <v>120</v>
      </c>
      <c r="C70" s="81">
        <v>175</v>
      </c>
      <c r="D70" s="81">
        <v>326</v>
      </c>
      <c r="E70" s="81">
        <v>480</v>
      </c>
      <c r="F70" s="81">
        <v>546</v>
      </c>
      <c r="G70" s="79">
        <v>1606</v>
      </c>
      <c r="H70" s="79">
        <v>1715</v>
      </c>
      <c r="I70" s="79">
        <v>2509</v>
      </c>
      <c r="J70" s="79">
        <v>4958</v>
      </c>
      <c r="K70" s="79">
        <v>5136</v>
      </c>
      <c r="L70" s="79">
        <v>4120</v>
      </c>
      <c r="M70" s="79">
        <f>4230+2779</f>
        <v>7009</v>
      </c>
      <c r="P70" s="80" t="s">
        <v>120</v>
      </c>
      <c r="Q70" s="124">
        <f t="shared" si="23"/>
        <v>14.204545454545455</v>
      </c>
      <c r="R70" s="124">
        <f t="shared" si="24"/>
        <v>14.285714285714285</v>
      </c>
      <c r="S70" s="124">
        <f t="shared" si="25"/>
        <v>14.401440144014401</v>
      </c>
      <c r="T70" s="124">
        <f t="shared" si="26"/>
        <v>14.017971758664954</v>
      </c>
      <c r="U70" s="124">
        <f t="shared" si="27"/>
        <v>14.153520754384418</v>
      </c>
      <c r="V70" s="124">
        <f t="shared" si="28"/>
        <v>14.422672609536624</v>
      </c>
      <c r="W70" s="124">
        <f t="shared" si="29"/>
        <v>14.558431008471626</v>
      </c>
      <c r="X70" s="124">
        <f t="shared" si="30"/>
        <v>14.55538267328186</v>
      </c>
      <c r="Y70" s="124">
        <f t="shared" si="31"/>
        <v>14.452949122017108</v>
      </c>
      <c r="Z70" s="124">
        <f t="shared" si="32"/>
        <v>12.957197219863509</v>
      </c>
      <c r="AA70" s="124">
        <f t="shared" si="33"/>
        <v>12.756857106455783</v>
      </c>
    </row>
    <row r="71" spans="2:27" x14ac:dyDescent="0.35">
      <c r="B71" s="80" t="s">
        <v>121</v>
      </c>
      <c r="C71" s="81">
        <v>44</v>
      </c>
      <c r="D71" s="81">
        <v>91</v>
      </c>
      <c r="E71" s="81">
        <v>92</v>
      </c>
      <c r="F71" s="81">
        <v>121</v>
      </c>
      <c r="G71" s="81">
        <v>415</v>
      </c>
      <c r="H71" s="81">
        <v>340</v>
      </c>
      <c r="I71" s="81">
        <v>653</v>
      </c>
      <c r="J71" s="79">
        <v>1219</v>
      </c>
      <c r="K71" s="79">
        <v>1438</v>
      </c>
      <c r="L71" s="79">
        <v>1142</v>
      </c>
      <c r="M71" s="79">
        <f>1485+439</f>
        <v>1924</v>
      </c>
      <c r="P71" s="80" t="s">
        <v>121</v>
      </c>
      <c r="Q71" s="124">
        <f t="shared" si="23"/>
        <v>3.5714285714285712</v>
      </c>
      <c r="R71" s="124">
        <f t="shared" si="24"/>
        <v>3.9877300613496933</v>
      </c>
      <c r="S71" s="124">
        <f t="shared" si="25"/>
        <v>2.7602760276027603</v>
      </c>
      <c r="T71" s="124">
        <f t="shared" si="26"/>
        <v>3.1065468549422337</v>
      </c>
      <c r="U71" s="124">
        <f t="shared" si="27"/>
        <v>3.6573543667929851</v>
      </c>
      <c r="V71" s="124">
        <f t="shared" si="28"/>
        <v>2.8593053569926834</v>
      </c>
      <c r="W71" s="124">
        <f t="shared" si="29"/>
        <v>3.7890217012881511</v>
      </c>
      <c r="X71" s="124">
        <f t="shared" si="30"/>
        <v>3.5786630654962863</v>
      </c>
      <c r="Y71" s="124">
        <f t="shared" si="31"/>
        <v>4.046600630346691</v>
      </c>
      <c r="Z71" s="124">
        <f t="shared" si="32"/>
        <v>3.5915337924961475</v>
      </c>
      <c r="AA71" s="124">
        <f t="shared" si="33"/>
        <v>3.5018109677301927</v>
      </c>
    </row>
    <row r="72" spans="2:27" x14ac:dyDescent="0.35">
      <c r="B72" s="80" t="s">
        <v>101</v>
      </c>
      <c r="C72" s="81">
        <v>5</v>
      </c>
      <c r="D72" s="81">
        <v>9</v>
      </c>
      <c r="E72" s="81">
        <v>16</v>
      </c>
      <c r="F72" s="81">
        <v>23</v>
      </c>
      <c r="G72" s="81">
        <v>82</v>
      </c>
      <c r="H72" s="81">
        <v>60</v>
      </c>
      <c r="I72" s="81">
        <v>87</v>
      </c>
      <c r="J72" s="81">
        <v>126</v>
      </c>
      <c r="K72" s="79">
        <v>149</v>
      </c>
      <c r="L72" s="79">
        <v>131</v>
      </c>
      <c r="M72" s="79">
        <v>195</v>
      </c>
      <c r="P72" s="80" t="s">
        <v>101</v>
      </c>
      <c r="Q72" s="124">
        <f t="shared" si="23"/>
        <v>0.40584415584415579</v>
      </c>
      <c r="R72" s="124">
        <f t="shared" si="24"/>
        <v>0.39439088518843118</v>
      </c>
      <c r="S72" s="124">
        <f t="shared" si="25"/>
        <v>0.4800480048004801</v>
      </c>
      <c r="T72" s="124">
        <f t="shared" si="26"/>
        <v>0.5905006418485238</v>
      </c>
      <c r="U72" s="124">
        <f t="shared" si="27"/>
        <v>0.72265797126993925</v>
      </c>
      <c r="V72" s="124">
        <f t="shared" si="28"/>
        <v>0.50458329829282644</v>
      </c>
      <c r="W72" s="124">
        <f t="shared" si="29"/>
        <v>0.5048160612742254</v>
      </c>
      <c r="X72" s="124">
        <f t="shared" si="30"/>
        <v>0.36990282711446437</v>
      </c>
      <c r="Y72" s="124">
        <f t="shared" si="31"/>
        <v>0.41929311121116614</v>
      </c>
      <c r="Z72" s="124">
        <f t="shared" si="32"/>
        <v>0.41198855237915527</v>
      </c>
      <c r="AA72" s="124">
        <f t="shared" si="33"/>
        <v>0.3549132737564385</v>
      </c>
    </row>
    <row r="73" spans="2:27" x14ac:dyDescent="0.35">
      <c r="B73" s="153" t="s">
        <v>2</v>
      </c>
      <c r="C73" s="154">
        <v>1232</v>
      </c>
      <c r="D73" s="154">
        <v>2282</v>
      </c>
      <c r="E73" s="154">
        <v>3333</v>
      </c>
      <c r="F73" s="154">
        <v>3895</v>
      </c>
      <c r="G73" s="154">
        <v>11347</v>
      </c>
      <c r="H73" s="154">
        <v>11891</v>
      </c>
      <c r="I73" s="154">
        <v>17234</v>
      </c>
      <c r="J73" s="154">
        <v>34063</v>
      </c>
      <c r="K73" s="154">
        <v>35536</v>
      </c>
      <c r="L73" s="154">
        <v>31797</v>
      </c>
      <c r="M73" s="154">
        <v>54943</v>
      </c>
      <c r="P73" s="153" t="s">
        <v>2</v>
      </c>
      <c r="Q73" s="152">
        <v>100</v>
      </c>
      <c r="R73" s="152">
        <v>100</v>
      </c>
      <c r="S73" s="152">
        <v>100</v>
      </c>
      <c r="T73" s="152">
        <v>100</v>
      </c>
      <c r="U73" s="152">
        <v>100</v>
      </c>
      <c r="V73" s="152">
        <v>100</v>
      </c>
      <c r="W73" s="152">
        <v>100</v>
      </c>
      <c r="X73" s="152">
        <v>100</v>
      </c>
      <c r="Y73" s="152">
        <v>100</v>
      </c>
      <c r="Z73" s="152">
        <v>100</v>
      </c>
      <c r="AA73" s="152">
        <v>100</v>
      </c>
    </row>
    <row r="74" spans="2:27" x14ac:dyDescent="0.35">
      <c r="B74" s="141" t="s">
        <v>179</v>
      </c>
      <c r="C74" s="150"/>
      <c r="D74" s="150"/>
      <c r="E74" s="150"/>
      <c r="F74" s="148"/>
      <c r="G74" s="148"/>
      <c r="H74" s="148"/>
      <c r="I74" s="148"/>
      <c r="J74" s="148"/>
      <c r="K74" s="148"/>
      <c r="L74" s="148"/>
      <c r="P74" s="150"/>
      <c r="Q74" s="150"/>
      <c r="R74" s="150"/>
      <c r="S74" s="150"/>
      <c r="T74" s="127"/>
      <c r="U74" s="127"/>
      <c r="V74" s="127"/>
      <c r="W74" s="127"/>
      <c r="X74" s="127"/>
      <c r="Y74" s="127"/>
      <c r="Z74" s="127"/>
    </row>
    <row r="75" spans="2:27" x14ac:dyDescent="0.35">
      <c r="F75" s="162"/>
      <c r="G75" s="162"/>
      <c r="H75" s="162"/>
      <c r="I75" s="162"/>
      <c r="J75" s="162"/>
      <c r="K75" s="162"/>
      <c r="L75" s="162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</row>
    <row r="76" spans="2:27" x14ac:dyDescent="0.35">
      <c r="B76" s="1" t="s">
        <v>147</v>
      </c>
      <c r="C76" s="1"/>
      <c r="D76" s="1"/>
      <c r="E76" s="1"/>
      <c r="F76" s="1"/>
      <c r="G76" s="1"/>
      <c r="H76" s="1"/>
      <c r="I76" s="11"/>
      <c r="J76" s="11"/>
      <c r="P76" s="1" t="s">
        <v>174</v>
      </c>
      <c r="Q76" s="1"/>
      <c r="R76" s="1"/>
      <c r="S76" s="1"/>
    </row>
    <row r="77" spans="2:27" x14ac:dyDescent="0.35">
      <c r="B77" s="1" t="s">
        <v>176</v>
      </c>
      <c r="C77" s="1"/>
      <c r="D77" s="1"/>
      <c r="E77" s="1"/>
      <c r="F77" s="1"/>
      <c r="G77" s="1"/>
      <c r="H77" s="1"/>
      <c r="I77" s="11"/>
      <c r="J77" s="11"/>
      <c r="P77" s="1" t="s">
        <v>131</v>
      </c>
      <c r="Q77" s="1"/>
      <c r="R77" s="1"/>
      <c r="S77" s="1"/>
    </row>
    <row r="78" spans="2:27" x14ac:dyDescent="0.35">
      <c r="B78" s="65" t="s">
        <v>90</v>
      </c>
      <c r="C78" s="159">
        <v>2011</v>
      </c>
      <c r="D78" s="159">
        <v>2012</v>
      </c>
      <c r="E78" s="159">
        <v>2013</v>
      </c>
      <c r="F78" s="128">
        <v>2014</v>
      </c>
      <c r="G78" s="128">
        <v>2015</v>
      </c>
      <c r="H78" s="128">
        <v>2016</v>
      </c>
      <c r="I78" s="16">
        <v>2017</v>
      </c>
      <c r="J78" s="16">
        <v>2018</v>
      </c>
      <c r="K78" s="128">
        <v>2019</v>
      </c>
      <c r="L78" s="128">
        <v>2020</v>
      </c>
      <c r="M78" s="128">
        <v>2021</v>
      </c>
      <c r="P78" s="65" t="s">
        <v>90</v>
      </c>
      <c r="Q78" s="159">
        <v>2011</v>
      </c>
      <c r="R78" s="159">
        <v>2012</v>
      </c>
      <c r="S78" s="159">
        <v>2013</v>
      </c>
      <c r="T78" s="128">
        <v>2014</v>
      </c>
      <c r="U78" s="128">
        <v>2015</v>
      </c>
      <c r="V78" s="128">
        <v>2016</v>
      </c>
      <c r="W78" s="16">
        <v>2017</v>
      </c>
      <c r="X78" s="16">
        <v>2018</v>
      </c>
      <c r="Y78" s="128">
        <v>2019</v>
      </c>
      <c r="Z78" s="128">
        <v>2020</v>
      </c>
      <c r="AA78" s="128">
        <v>2021</v>
      </c>
    </row>
    <row r="79" spans="2:27" x14ac:dyDescent="0.35">
      <c r="B79" s="17" t="s">
        <v>42</v>
      </c>
      <c r="C79" s="161">
        <v>139</v>
      </c>
      <c r="D79" s="161">
        <v>135</v>
      </c>
      <c r="E79" s="161">
        <v>125</v>
      </c>
      <c r="F79" s="79">
        <v>195</v>
      </c>
      <c r="G79" s="79">
        <v>143</v>
      </c>
      <c r="H79" s="79">
        <v>194</v>
      </c>
      <c r="I79" s="79">
        <v>249</v>
      </c>
      <c r="J79" s="79">
        <v>302</v>
      </c>
      <c r="K79" s="79">
        <v>378</v>
      </c>
      <c r="L79" s="79">
        <v>379</v>
      </c>
      <c r="M79" s="79">
        <v>577</v>
      </c>
      <c r="P79" s="19" t="s">
        <v>42</v>
      </c>
      <c r="Q79" s="124">
        <f>(C79/C81)*100</f>
        <v>47.766323024054984</v>
      </c>
      <c r="R79" s="124">
        <f>(D79/D81)*100</f>
        <v>46.232876712328768</v>
      </c>
      <c r="S79" s="124">
        <f>(E79/E81)*100</f>
        <v>39.682539682539684</v>
      </c>
      <c r="T79" s="124">
        <f>(F79/$F$81)*100</f>
        <v>45.667447306791573</v>
      </c>
      <c r="U79" s="124">
        <f>(G79/$G$81)*100</f>
        <v>42.68656716417911</v>
      </c>
      <c r="V79" s="124">
        <f>(H79/$H$81)*100</f>
        <v>42.082429501084597</v>
      </c>
      <c r="W79" s="124">
        <f>(I79/$I$81)*100</f>
        <v>43.915343915343911</v>
      </c>
      <c r="X79" s="124">
        <f>(J79/$J$81)*100</f>
        <v>46.39016897081413</v>
      </c>
      <c r="Y79" s="124">
        <f>(K79/$K$81)*100</f>
        <v>46.266829865361075</v>
      </c>
      <c r="Z79" s="124">
        <f>(L79/$L$81)*100</f>
        <v>45.28076463560334</v>
      </c>
      <c r="AA79" s="124">
        <f>(M79/M81)*100</f>
        <v>44.418783679753652</v>
      </c>
    </row>
    <row r="80" spans="2:27" x14ac:dyDescent="0.35">
      <c r="B80" s="17" t="s">
        <v>43</v>
      </c>
      <c r="C80" s="161">
        <v>152</v>
      </c>
      <c r="D80" s="161">
        <v>157</v>
      </c>
      <c r="E80" s="161">
        <v>190</v>
      </c>
      <c r="F80" s="79">
        <v>232</v>
      </c>
      <c r="G80" s="79">
        <v>192</v>
      </c>
      <c r="H80" s="79">
        <v>267</v>
      </c>
      <c r="I80" s="79">
        <v>318</v>
      </c>
      <c r="J80" s="79">
        <v>349</v>
      </c>
      <c r="K80" s="79">
        <v>439</v>
      </c>
      <c r="L80" s="79">
        <v>458</v>
      </c>
      <c r="M80" s="79">
        <v>722</v>
      </c>
      <c r="P80" s="19" t="s">
        <v>43</v>
      </c>
      <c r="Q80" s="124">
        <f>(C80/C81)*100</f>
        <v>52.233676975945023</v>
      </c>
      <c r="R80" s="124">
        <f>(D80/D81)*100</f>
        <v>53.767123287671239</v>
      </c>
      <c r="S80" s="124">
        <f>(E80/E81)*100</f>
        <v>60.317460317460316</v>
      </c>
      <c r="T80" s="124">
        <f>(F80/$F$81)*100</f>
        <v>54.332552693208434</v>
      </c>
      <c r="U80" s="124">
        <f>(G80/$G$81)*100</f>
        <v>57.313432835820898</v>
      </c>
      <c r="V80" s="124">
        <f>(H80/$H$81)*100</f>
        <v>57.917570498915403</v>
      </c>
      <c r="W80" s="124">
        <f>(I80/$I$81)*100</f>
        <v>56.084656084656082</v>
      </c>
      <c r="X80" s="124">
        <f>(J80/$J$81)*100</f>
        <v>53.60983102918587</v>
      </c>
      <c r="Y80" s="124">
        <f>(K80/$K$81)*100</f>
        <v>53.733170134638918</v>
      </c>
      <c r="Z80" s="124">
        <f>(L80/$L$81)*100</f>
        <v>54.71923536439666</v>
      </c>
      <c r="AA80" s="124">
        <f>(M80/M81)*100</f>
        <v>55.581216320246341</v>
      </c>
    </row>
    <row r="81" spans="2:27" x14ac:dyDescent="0.35">
      <c r="B81" s="12" t="s">
        <v>2</v>
      </c>
      <c r="C81" s="128">
        <f>SUM(C79:C80)</f>
        <v>291</v>
      </c>
      <c r="D81" s="128">
        <f>SUM(D79:D80)</f>
        <v>292</v>
      </c>
      <c r="E81" s="128">
        <f>SUM(E79:E80)</f>
        <v>315</v>
      </c>
      <c r="F81" s="155">
        <v>427</v>
      </c>
      <c r="G81" s="155">
        <v>335</v>
      </c>
      <c r="H81" s="155">
        <v>461</v>
      </c>
      <c r="I81" s="155">
        <v>567</v>
      </c>
      <c r="J81" s="155">
        <v>651</v>
      </c>
      <c r="K81" s="155">
        <v>817</v>
      </c>
      <c r="L81" s="155">
        <v>837</v>
      </c>
      <c r="M81" s="154">
        <v>1299</v>
      </c>
      <c r="P81" s="12" t="s">
        <v>2</v>
      </c>
      <c r="Q81" s="152">
        <v>100</v>
      </c>
      <c r="R81" s="152">
        <v>100</v>
      </c>
      <c r="S81" s="152">
        <v>100</v>
      </c>
      <c r="T81" s="152">
        <v>100</v>
      </c>
      <c r="U81" s="152">
        <v>100</v>
      </c>
      <c r="V81" s="152">
        <v>100</v>
      </c>
      <c r="W81" s="152">
        <v>100</v>
      </c>
      <c r="X81" s="152">
        <v>100</v>
      </c>
      <c r="Y81" s="152">
        <v>100</v>
      </c>
      <c r="Z81" s="152">
        <v>100</v>
      </c>
      <c r="AA81" s="152">
        <v>100</v>
      </c>
    </row>
    <row r="82" spans="2:27" x14ac:dyDescent="0.35">
      <c r="B82" s="11"/>
      <c r="C82" s="11"/>
      <c r="D82" s="11"/>
      <c r="E82" s="11"/>
      <c r="F82" s="74"/>
      <c r="G82" s="74"/>
      <c r="H82" s="74"/>
      <c r="I82" s="74"/>
      <c r="J82" s="74"/>
      <c r="K82" s="74"/>
      <c r="L82" s="74"/>
      <c r="T82" s="160"/>
      <c r="U82" s="160"/>
      <c r="V82" s="160"/>
      <c r="W82" s="160"/>
      <c r="X82" s="160"/>
      <c r="Y82" s="160"/>
      <c r="Z82" s="160"/>
    </row>
    <row r="83" spans="2:27" x14ac:dyDescent="0.35">
      <c r="B83" s="25" t="s">
        <v>146</v>
      </c>
      <c r="C83" s="25"/>
      <c r="D83" s="25"/>
      <c r="E83" s="25"/>
      <c r="F83" s="147"/>
      <c r="G83" s="149"/>
      <c r="H83" s="148"/>
      <c r="I83" s="72"/>
      <c r="J83" s="71"/>
      <c r="K83" s="70"/>
      <c r="P83" s="25" t="s">
        <v>145</v>
      </c>
      <c r="Q83" s="25"/>
      <c r="R83" s="25"/>
      <c r="S83" s="25"/>
    </row>
    <row r="84" spans="2:27" x14ac:dyDescent="0.35">
      <c r="B84" s="1" t="s">
        <v>177</v>
      </c>
      <c r="C84" s="1"/>
      <c r="D84" s="1"/>
      <c r="E84" s="1"/>
      <c r="P84" s="25" t="s">
        <v>185</v>
      </c>
      <c r="Q84" s="25"/>
      <c r="R84" s="25"/>
      <c r="S84" s="25"/>
    </row>
    <row r="85" spans="2:27" x14ac:dyDescent="0.35">
      <c r="B85" s="153"/>
      <c r="C85" s="159">
        <v>2011</v>
      </c>
      <c r="D85" s="159">
        <v>2012</v>
      </c>
      <c r="E85" s="159">
        <v>2013</v>
      </c>
      <c r="F85" s="88">
        <v>2014</v>
      </c>
      <c r="G85" s="88">
        <v>2015</v>
      </c>
      <c r="H85" s="88">
        <v>2016</v>
      </c>
      <c r="I85" s="88">
        <v>2017</v>
      </c>
      <c r="J85" s="88">
        <v>2018</v>
      </c>
      <c r="K85" s="88">
        <v>2019</v>
      </c>
      <c r="L85" s="88">
        <v>2020</v>
      </c>
      <c r="M85" s="128">
        <v>2021</v>
      </c>
      <c r="P85" s="153"/>
      <c r="Q85" s="159">
        <v>2011</v>
      </c>
      <c r="R85" s="159">
        <v>2012</v>
      </c>
      <c r="S85" s="159">
        <v>2013</v>
      </c>
      <c r="T85" s="88">
        <v>2014</v>
      </c>
      <c r="U85" s="88">
        <v>2015</v>
      </c>
      <c r="V85" s="88">
        <v>2016</v>
      </c>
      <c r="W85" s="88">
        <v>2017</v>
      </c>
      <c r="X85" s="88">
        <v>2018</v>
      </c>
      <c r="Y85" s="88">
        <v>2019</v>
      </c>
      <c r="Z85" s="88">
        <v>2020</v>
      </c>
      <c r="AA85" s="88">
        <v>2021</v>
      </c>
    </row>
    <row r="86" spans="2:27" x14ac:dyDescent="0.35">
      <c r="B86" s="158" t="s">
        <v>93</v>
      </c>
      <c r="C86" s="157">
        <v>16</v>
      </c>
      <c r="D86" s="157">
        <v>13</v>
      </c>
      <c r="E86" s="157">
        <v>13</v>
      </c>
      <c r="F86" s="157">
        <v>13</v>
      </c>
      <c r="G86" s="156">
        <v>14</v>
      </c>
      <c r="H86" s="156">
        <v>26</v>
      </c>
      <c r="I86" s="156">
        <v>37</v>
      </c>
      <c r="J86" s="79">
        <v>29</v>
      </c>
      <c r="K86" s="79">
        <v>37</v>
      </c>
      <c r="L86" s="79">
        <v>38</v>
      </c>
      <c r="M86" s="79">
        <v>57</v>
      </c>
      <c r="P86" s="80" t="s">
        <v>93</v>
      </c>
      <c r="Q86" s="124">
        <v>5.4982817869415808</v>
      </c>
      <c r="R86" s="124">
        <v>4.4520547945205475</v>
      </c>
      <c r="S86" s="124">
        <v>4.1269841269841265</v>
      </c>
      <c r="T86" s="124">
        <f t="shared" ref="T86:T92" si="34">(F86/$F$93)*100</f>
        <v>3.0444964871194378</v>
      </c>
      <c r="U86" s="124">
        <f t="shared" ref="U86:U92" si="35">(G86/$G$93)*100</f>
        <v>4.1791044776119408</v>
      </c>
      <c r="V86" s="124">
        <f t="shared" ref="V86:V92" si="36">(H86/$H$93)*100</f>
        <v>5.6399132321041208</v>
      </c>
      <c r="W86" s="124">
        <f t="shared" ref="W86:W92" si="37">(I86/$I$93)*100</f>
        <v>6.5255731922398583</v>
      </c>
      <c r="X86" s="124">
        <f t="shared" ref="X86:X92" si="38">(J86/$J$93)*100</f>
        <v>4.4546850998463903</v>
      </c>
      <c r="Y86" s="124">
        <f t="shared" ref="Y86:Y92" si="39">(K86/$K$93)*100</f>
        <v>4.5287637698898413</v>
      </c>
      <c r="Z86" s="124">
        <f t="shared" ref="Z86:Z92" si="40">(L86/$L$93)*100</f>
        <v>4.540023894862605</v>
      </c>
      <c r="AA86" s="124">
        <f t="shared" ref="AA86:AA92" si="41">(M86/$M$93)*100</f>
        <v>4.3879907621247112</v>
      </c>
    </row>
    <row r="87" spans="2:27" x14ac:dyDescent="0.35">
      <c r="B87" s="80" t="s">
        <v>94</v>
      </c>
      <c r="C87" s="81">
        <v>21</v>
      </c>
      <c r="D87" s="81">
        <v>24</v>
      </c>
      <c r="E87" s="81">
        <v>39</v>
      </c>
      <c r="F87" s="81">
        <v>46</v>
      </c>
      <c r="G87" s="79">
        <v>47</v>
      </c>
      <c r="H87" s="79">
        <v>49</v>
      </c>
      <c r="I87" s="79">
        <v>67</v>
      </c>
      <c r="J87" s="79">
        <v>66</v>
      </c>
      <c r="K87" s="79">
        <v>62</v>
      </c>
      <c r="L87" s="79">
        <v>66</v>
      </c>
      <c r="M87" s="79">
        <v>106</v>
      </c>
      <c r="P87" s="80" t="s">
        <v>94</v>
      </c>
      <c r="Q87" s="124">
        <v>7.216494845360824</v>
      </c>
      <c r="R87" s="124">
        <v>8.2191780821917799</v>
      </c>
      <c r="S87" s="124">
        <v>12.380952380952381</v>
      </c>
      <c r="T87" s="124">
        <f t="shared" si="34"/>
        <v>10.772833723653395</v>
      </c>
      <c r="U87" s="124">
        <f t="shared" si="35"/>
        <v>14.029850746268657</v>
      </c>
      <c r="V87" s="124">
        <f t="shared" si="36"/>
        <v>10.629067245119305</v>
      </c>
      <c r="W87" s="124">
        <f t="shared" si="37"/>
        <v>11.816578483245149</v>
      </c>
      <c r="X87" s="124">
        <f t="shared" si="38"/>
        <v>10.138248847926267</v>
      </c>
      <c r="Y87" s="124">
        <f t="shared" si="39"/>
        <v>7.5887392900856794</v>
      </c>
      <c r="Z87" s="124">
        <f t="shared" si="40"/>
        <v>7.8853046594982077</v>
      </c>
      <c r="AA87" s="124">
        <f t="shared" si="41"/>
        <v>8.1601231716705165</v>
      </c>
    </row>
    <row r="88" spans="2:27" x14ac:dyDescent="0.35">
      <c r="B88" s="80" t="s">
        <v>95</v>
      </c>
      <c r="C88" s="81">
        <v>67</v>
      </c>
      <c r="D88" s="81">
        <v>73</v>
      </c>
      <c r="E88" s="81">
        <v>84</v>
      </c>
      <c r="F88" s="79">
        <v>68</v>
      </c>
      <c r="G88" s="79">
        <v>65</v>
      </c>
      <c r="H88" s="79">
        <v>108</v>
      </c>
      <c r="I88" s="79">
        <v>100</v>
      </c>
      <c r="J88" s="79">
        <v>125</v>
      </c>
      <c r="K88" s="79">
        <v>168</v>
      </c>
      <c r="L88" s="79">
        <v>170</v>
      </c>
      <c r="M88" s="79">
        <v>237</v>
      </c>
      <c r="P88" s="80" t="s">
        <v>95</v>
      </c>
      <c r="Q88" s="124">
        <v>23.024054982817869</v>
      </c>
      <c r="R88" s="124">
        <v>25</v>
      </c>
      <c r="S88" s="124">
        <v>26.666666666666668</v>
      </c>
      <c r="T88" s="124">
        <f t="shared" si="34"/>
        <v>15.925058548009369</v>
      </c>
      <c r="U88" s="124">
        <f t="shared" si="35"/>
        <v>19.402985074626866</v>
      </c>
      <c r="V88" s="124">
        <f t="shared" si="36"/>
        <v>23.427331887201735</v>
      </c>
      <c r="W88" s="124">
        <f t="shared" si="37"/>
        <v>17.636684303350968</v>
      </c>
      <c r="X88" s="124">
        <f t="shared" si="38"/>
        <v>19.201228878648234</v>
      </c>
      <c r="Y88" s="124">
        <f t="shared" si="39"/>
        <v>20.563035495716033</v>
      </c>
      <c r="Z88" s="124">
        <f t="shared" si="40"/>
        <v>20.31063321385902</v>
      </c>
      <c r="AA88" s="124">
        <f t="shared" si="41"/>
        <v>18.244803695150118</v>
      </c>
    </row>
    <row r="89" spans="2:27" x14ac:dyDescent="0.35">
      <c r="B89" s="80" t="s">
        <v>96</v>
      </c>
      <c r="C89" s="81">
        <v>98</v>
      </c>
      <c r="D89" s="81">
        <v>110</v>
      </c>
      <c r="E89" s="81">
        <v>91</v>
      </c>
      <c r="F89" s="79">
        <v>161</v>
      </c>
      <c r="G89" s="79">
        <v>111</v>
      </c>
      <c r="H89" s="79">
        <v>146</v>
      </c>
      <c r="I89" s="79">
        <v>199</v>
      </c>
      <c r="J89" s="79">
        <v>219</v>
      </c>
      <c r="K89" s="79">
        <v>298</v>
      </c>
      <c r="L89" s="79">
        <v>330</v>
      </c>
      <c r="M89" s="79">
        <v>503</v>
      </c>
      <c r="P89" s="80" t="s">
        <v>96</v>
      </c>
      <c r="Q89" s="124">
        <v>33.676975945017183</v>
      </c>
      <c r="R89" s="124">
        <v>37.671232876712331</v>
      </c>
      <c r="S89" s="124">
        <v>28.888888888888886</v>
      </c>
      <c r="T89" s="124">
        <f t="shared" si="34"/>
        <v>37.704918032786885</v>
      </c>
      <c r="U89" s="124">
        <f t="shared" si="35"/>
        <v>33.134328358208954</v>
      </c>
      <c r="V89" s="124">
        <f t="shared" si="36"/>
        <v>31.670281995661604</v>
      </c>
      <c r="W89" s="124">
        <f t="shared" si="37"/>
        <v>35.09700176366843</v>
      </c>
      <c r="X89" s="124">
        <f t="shared" si="38"/>
        <v>33.640552995391701</v>
      </c>
      <c r="Y89" s="124">
        <f t="shared" si="39"/>
        <v>36.474908200734397</v>
      </c>
      <c r="Z89" s="124">
        <f t="shared" si="40"/>
        <v>39.426523297491038</v>
      </c>
      <c r="AA89" s="124">
        <f t="shared" si="41"/>
        <v>38.72209391839877</v>
      </c>
    </row>
    <row r="90" spans="2:27" x14ac:dyDescent="0.35">
      <c r="B90" s="80" t="s">
        <v>120</v>
      </c>
      <c r="C90" s="81">
        <v>68</v>
      </c>
      <c r="D90" s="81">
        <v>53</v>
      </c>
      <c r="E90" s="81">
        <v>66</v>
      </c>
      <c r="F90" s="81">
        <f>60+37</f>
        <v>97</v>
      </c>
      <c r="G90" s="81">
        <f>44+23</f>
        <v>67</v>
      </c>
      <c r="H90" s="79">
        <f>64+41</f>
        <v>105</v>
      </c>
      <c r="I90" s="79">
        <f>75+37</f>
        <v>112</v>
      </c>
      <c r="J90" s="79">
        <f>85+55</f>
        <v>140</v>
      </c>
      <c r="K90" s="79">
        <f>119+62</f>
        <v>181</v>
      </c>
      <c r="L90" s="79">
        <f>116+55</f>
        <v>171</v>
      </c>
      <c r="M90" s="79">
        <f>183+107</f>
        <v>290</v>
      </c>
      <c r="P90" s="80" t="s">
        <v>120</v>
      </c>
      <c r="Q90" s="124">
        <v>23.367697594501717</v>
      </c>
      <c r="R90" s="124">
        <v>18.100000000000001</v>
      </c>
      <c r="S90" s="124">
        <v>20.952380952380953</v>
      </c>
      <c r="T90" s="124">
        <f t="shared" si="34"/>
        <v>22.716627634660423</v>
      </c>
      <c r="U90" s="124">
        <f t="shared" si="35"/>
        <v>20</v>
      </c>
      <c r="V90" s="124">
        <f t="shared" si="36"/>
        <v>22.776572668112799</v>
      </c>
      <c r="W90" s="124">
        <f t="shared" si="37"/>
        <v>19.753086419753085</v>
      </c>
      <c r="X90" s="124">
        <f t="shared" si="38"/>
        <v>21.50537634408602</v>
      </c>
      <c r="Y90" s="124">
        <f t="shared" si="39"/>
        <v>22.15422276621787</v>
      </c>
      <c r="Z90" s="124">
        <f t="shared" si="40"/>
        <v>20.43010752688172</v>
      </c>
      <c r="AA90" s="124">
        <f t="shared" si="41"/>
        <v>22.324865280985374</v>
      </c>
    </row>
    <row r="91" spans="2:27" x14ac:dyDescent="0.35">
      <c r="B91" s="80" t="s">
        <v>121</v>
      </c>
      <c r="C91" s="81">
        <v>17</v>
      </c>
      <c r="D91" s="81">
        <v>17</v>
      </c>
      <c r="E91" s="81">
        <v>20</v>
      </c>
      <c r="F91" s="81">
        <f>16+17</f>
        <v>33</v>
      </c>
      <c r="G91" s="81">
        <v>24</v>
      </c>
      <c r="H91" s="81">
        <f>11+12</f>
        <v>23</v>
      </c>
      <c r="I91" s="81">
        <f>23+20</f>
        <v>43</v>
      </c>
      <c r="J91" s="79">
        <f>35+22</f>
        <v>57</v>
      </c>
      <c r="K91" s="79">
        <f>49+10</f>
        <v>59</v>
      </c>
      <c r="L91" s="79">
        <f>43+8</f>
        <v>51</v>
      </c>
      <c r="M91" s="79">
        <f>67+25</f>
        <v>92</v>
      </c>
      <c r="P91" s="80" t="s">
        <v>121</v>
      </c>
      <c r="Q91" s="124">
        <v>5.8419243986254292</v>
      </c>
      <c r="R91" s="124">
        <v>5.8219178082191778</v>
      </c>
      <c r="S91" s="124">
        <v>6.3492063492063489</v>
      </c>
      <c r="T91" s="124">
        <f t="shared" si="34"/>
        <v>7.7283372365339584</v>
      </c>
      <c r="U91" s="124">
        <f t="shared" si="35"/>
        <v>7.1641791044776122</v>
      </c>
      <c r="V91" s="124">
        <f t="shared" si="36"/>
        <v>4.9891540130151846</v>
      </c>
      <c r="W91" s="124">
        <f t="shared" si="37"/>
        <v>7.5837742504409169</v>
      </c>
      <c r="X91" s="124">
        <f t="shared" si="38"/>
        <v>8.7557603686635943</v>
      </c>
      <c r="Y91" s="124">
        <f t="shared" si="39"/>
        <v>7.2215422276621783</v>
      </c>
      <c r="Z91" s="124">
        <f t="shared" si="40"/>
        <v>6.0931899641577063</v>
      </c>
      <c r="AA91" s="124">
        <f t="shared" si="41"/>
        <v>7.0823710546574281</v>
      </c>
    </row>
    <row r="92" spans="2:27" x14ac:dyDescent="0.35">
      <c r="B92" s="80" t="s">
        <v>101</v>
      </c>
      <c r="C92" s="81">
        <v>4</v>
      </c>
      <c r="D92" s="81">
        <v>2</v>
      </c>
      <c r="E92" s="81">
        <v>2</v>
      </c>
      <c r="F92" s="81">
        <v>9</v>
      </c>
      <c r="G92" s="81">
        <v>7</v>
      </c>
      <c r="H92" s="81">
        <v>4</v>
      </c>
      <c r="I92" s="81">
        <v>9</v>
      </c>
      <c r="J92" s="81">
        <f>11+4</f>
        <v>15</v>
      </c>
      <c r="K92" s="79">
        <v>12</v>
      </c>
      <c r="L92" s="79">
        <v>11</v>
      </c>
      <c r="M92" s="79">
        <v>14</v>
      </c>
      <c r="P92" s="80" t="s">
        <v>101</v>
      </c>
      <c r="Q92" s="124">
        <v>1.3745704467353952</v>
      </c>
      <c r="R92" s="124">
        <v>0.68493150684931503</v>
      </c>
      <c r="S92" s="124">
        <v>0.63492063492063489</v>
      </c>
      <c r="T92" s="124">
        <f t="shared" si="34"/>
        <v>2.1077283372365341</v>
      </c>
      <c r="U92" s="124">
        <f t="shared" si="35"/>
        <v>2.0895522388059704</v>
      </c>
      <c r="V92" s="124">
        <f t="shared" si="36"/>
        <v>0.86767895878524948</v>
      </c>
      <c r="W92" s="124">
        <f t="shared" si="37"/>
        <v>1.5873015873015872</v>
      </c>
      <c r="X92" s="124">
        <f t="shared" si="38"/>
        <v>2.3041474654377883</v>
      </c>
      <c r="Y92" s="124">
        <f t="shared" si="39"/>
        <v>1.4687882496940026</v>
      </c>
      <c r="Z92" s="124">
        <f t="shared" si="40"/>
        <v>1.3142174432497014</v>
      </c>
      <c r="AA92" s="124">
        <f t="shared" si="41"/>
        <v>1.077752117013087</v>
      </c>
    </row>
    <row r="93" spans="2:27" x14ac:dyDescent="0.35">
      <c r="B93" s="153" t="s">
        <v>2</v>
      </c>
      <c r="C93" s="88">
        <f t="shared" ref="C93:M93" si="42">SUM(C86:C92)</f>
        <v>291</v>
      </c>
      <c r="D93" s="88">
        <f t="shared" si="42"/>
        <v>292</v>
      </c>
      <c r="E93" s="88">
        <f t="shared" si="42"/>
        <v>315</v>
      </c>
      <c r="F93" s="155">
        <f t="shared" si="42"/>
        <v>427</v>
      </c>
      <c r="G93" s="155">
        <f t="shared" si="42"/>
        <v>335</v>
      </c>
      <c r="H93" s="155">
        <f t="shared" si="42"/>
        <v>461</v>
      </c>
      <c r="I93" s="155">
        <f t="shared" si="42"/>
        <v>567</v>
      </c>
      <c r="J93" s="155">
        <f t="shared" si="42"/>
        <v>651</v>
      </c>
      <c r="K93" s="155">
        <f t="shared" si="42"/>
        <v>817</v>
      </c>
      <c r="L93" s="155">
        <f t="shared" si="42"/>
        <v>837</v>
      </c>
      <c r="M93" s="154">
        <f t="shared" si="42"/>
        <v>1299</v>
      </c>
      <c r="P93" s="153" t="s">
        <v>2</v>
      </c>
      <c r="Q93" s="152">
        <v>100</v>
      </c>
      <c r="R93" s="152">
        <v>100</v>
      </c>
      <c r="S93" s="152">
        <v>100</v>
      </c>
      <c r="T93" s="152">
        <v>100</v>
      </c>
      <c r="U93" s="152">
        <v>100</v>
      </c>
      <c r="V93" s="152">
        <v>100</v>
      </c>
      <c r="W93" s="152">
        <v>100</v>
      </c>
      <c r="X93" s="152">
        <v>100</v>
      </c>
      <c r="Y93" s="152">
        <v>100</v>
      </c>
      <c r="Z93" s="152">
        <v>100</v>
      </c>
      <c r="AA93" s="152">
        <v>100</v>
      </c>
    </row>
    <row r="94" spans="2:27" x14ac:dyDescent="0.35">
      <c r="B94" s="150"/>
      <c r="C94" s="149"/>
      <c r="D94" s="149"/>
      <c r="E94" s="149"/>
      <c r="F94" s="74"/>
      <c r="G94" s="74"/>
      <c r="H94" s="74"/>
      <c r="I94" s="74"/>
      <c r="J94" s="74"/>
      <c r="K94" s="74"/>
      <c r="L94" s="74"/>
      <c r="M94" s="148"/>
      <c r="P94" s="150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</row>
    <row r="96" spans="2:27" x14ac:dyDescent="0.35">
      <c r="B96" s="11" t="s">
        <v>44</v>
      </c>
      <c r="C96" s="11"/>
      <c r="D96" s="11"/>
      <c r="E96" s="11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</row>
  </sheetData>
  <mergeCells count="7">
    <mergeCell ref="P75:Z75"/>
    <mergeCell ref="P96:Z96"/>
    <mergeCell ref="B30:L30"/>
    <mergeCell ref="P41:Z41"/>
    <mergeCell ref="P32:AB32"/>
    <mergeCell ref="P54:Z54"/>
    <mergeCell ref="P62:Z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70"/>
  <sheetViews>
    <sheetView topLeftCell="A6" zoomScale="80" zoomScaleNormal="80" workbookViewId="0">
      <selection activeCell="B20" sqref="B20:B22"/>
    </sheetView>
  </sheetViews>
  <sheetFormatPr defaultRowHeight="14.5" x14ac:dyDescent="0.35"/>
  <cols>
    <col min="1" max="1" width="3.36328125" customWidth="1"/>
    <col min="2" max="2" width="19.54296875" customWidth="1"/>
    <col min="3" max="3" width="8.81640625" style="10" customWidth="1"/>
    <col min="4" max="5" width="8.81640625" customWidth="1"/>
    <col min="8" max="8" width="9.08984375" bestFit="1" customWidth="1"/>
    <col min="14" max="14" width="8.81640625" style="56"/>
    <col min="16" max="16" width="19.36328125" style="125" customWidth="1"/>
    <col min="17" max="26" width="8.81640625" style="125"/>
  </cols>
  <sheetData>
    <row r="1" spans="2:27" x14ac:dyDescent="0.35">
      <c r="B1" s="1" t="s">
        <v>0</v>
      </c>
      <c r="C1" s="1"/>
      <c r="D1" s="1"/>
      <c r="E1" s="1"/>
    </row>
    <row r="2" spans="2:27" x14ac:dyDescent="0.35">
      <c r="B2" s="1" t="s">
        <v>86</v>
      </c>
      <c r="C2" s="1"/>
      <c r="D2" s="1"/>
      <c r="E2" s="1"/>
    </row>
    <row r="3" spans="2:27" x14ac:dyDescent="0.35">
      <c r="B3" s="1"/>
      <c r="C3" s="1"/>
      <c r="D3" s="1"/>
      <c r="E3" s="1"/>
    </row>
    <row r="4" spans="2:27" x14ac:dyDescent="0.35">
      <c r="B4" s="26" t="s">
        <v>45</v>
      </c>
      <c r="C4" s="1"/>
      <c r="D4" s="1"/>
      <c r="E4" s="1"/>
    </row>
    <row r="5" spans="2:27" x14ac:dyDescent="0.35">
      <c r="B5" s="26" t="s">
        <v>83</v>
      </c>
      <c r="C5" s="1"/>
      <c r="D5" s="1"/>
      <c r="E5" s="1"/>
    </row>
    <row r="6" spans="2:27" x14ac:dyDescent="0.35">
      <c r="B6" s="12"/>
      <c r="C6" s="84">
        <v>2011</v>
      </c>
      <c r="D6" s="29">
        <v>2012</v>
      </c>
      <c r="E6" s="29">
        <v>2013</v>
      </c>
      <c r="F6" s="29">
        <v>2014</v>
      </c>
      <c r="G6" s="29">
        <v>2015</v>
      </c>
      <c r="H6" s="29">
        <v>2016</v>
      </c>
      <c r="I6" s="29">
        <v>2017</v>
      </c>
      <c r="J6" s="29">
        <v>2018</v>
      </c>
      <c r="K6" s="29">
        <v>2019</v>
      </c>
      <c r="L6" s="29">
        <v>2020</v>
      </c>
      <c r="M6" s="29">
        <v>2021</v>
      </c>
      <c r="N6" s="47"/>
    </row>
    <row r="7" spans="2:27" x14ac:dyDescent="0.35">
      <c r="B7" s="14" t="s">
        <v>83</v>
      </c>
      <c r="C7" s="27">
        <v>286</v>
      </c>
      <c r="D7" s="27">
        <v>303</v>
      </c>
      <c r="E7" s="27">
        <v>257</v>
      </c>
      <c r="F7" s="27">
        <v>213</v>
      </c>
      <c r="G7" s="27">
        <v>221</v>
      </c>
      <c r="H7" s="27">
        <v>216</v>
      </c>
      <c r="I7" s="27">
        <v>176</v>
      </c>
      <c r="J7" s="27">
        <v>146</v>
      </c>
      <c r="K7" s="27">
        <v>143</v>
      </c>
      <c r="L7" s="83">
        <v>98</v>
      </c>
      <c r="M7" s="83">
        <v>110</v>
      </c>
      <c r="N7" s="134"/>
    </row>
    <row r="8" spans="2:27" x14ac:dyDescent="0.35">
      <c r="B8" s="1"/>
      <c r="C8" s="1"/>
      <c r="D8" s="1"/>
      <c r="E8" s="1"/>
    </row>
    <row r="9" spans="2:27" x14ac:dyDescent="0.35">
      <c r="B9" s="26" t="s">
        <v>164</v>
      </c>
      <c r="C9" s="26"/>
      <c r="D9" s="26"/>
      <c r="E9" s="26"/>
      <c r="P9" s="26" t="s">
        <v>165</v>
      </c>
    </row>
    <row r="10" spans="2:27" x14ac:dyDescent="0.35">
      <c r="B10" s="26" t="s">
        <v>46</v>
      </c>
      <c r="C10" s="26"/>
      <c r="D10" s="26"/>
      <c r="E10" s="26"/>
      <c r="P10" s="126" t="s">
        <v>132</v>
      </c>
    </row>
    <row r="11" spans="2:27" x14ac:dyDescent="0.35">
      <c r="B11" s="28"/>
      <c r="C11" s="84">
        <v>2011</v>
      </c>
      <c r="D11" s="29">
        <v>2012</v>
      </c>
      <c r="E11" s="29">
        <v>2013</v>
      </c>
      <c r="F11" s="29">
        <v>2014</v>
      </c>
      <c r="G11" s="29">
        <v>2015</v>
      </c>
      <c r="H11" s="29">
        <v>2016</v>
      </c>
      <c r="I11" s="29">
        <v>2017</v>
      </c>
      <c r="J11" s="29">
        <v>2018</v>
      </c>
      <c r="K11" s="29">
        <v>2019</v>
      </c>
      <c r="L11" s="29">
        <v>2020</v>
      </c>
      <c r="M11" s="29">
        <v>2021</v>
      </c>
      <c r="N11" s="47"/>
      <c r="P11" s="28"/>
      <c r="Q11" s="29">
        <v>2011</v>
      </c>
      <c r="R11" s="29">
        <v>2012</v>
      </c>
      <c r="S11" s="29">
        <v>2013</v>
      </c>
      <c r="T11" s="29">
        <v>2014</v>
      </c>
      <c r="U11" s="29">
        <v>2015</v>
      </c>
      <c r="V11" s="29">
        <v>2016</v>
      </c>
      <c r="W11" s="29">
        <v>2017</v>
      </c>
      <c r="X11" s="29">
        <v>2018</v>
      </c>
      <c r="Y11" s="29">
        <v>2019</v>
      </c>
      <c r="Z11" s="29">
        <v>2020</v>
      </c>
      <c r="AA11" s="29">
        <v>2021</v>
      </c>
    </row>
    <row r="12" spans="2:27" ht="28.5" customHeight="1" x14ac:dyDescent="0.35">
      <c r="B12" s="30" t="s">
        <v>47</v>
      </c>
      <c r="C12" s="81">
        <v>104</v>
      </c>
      <c r="D12" s="31">
        <v>127</v>
      </c>
      <c r="E12" s="31">
        <v>110</v>
      </c>
      <c r="F12" s="31">
        <v>81</v>
      </c>
      <c r="G12" s="31">
        <v>84</v>
      </c>
      <c r="H12" s="31">
        <v>86</v>
      </c>
      <c r="I12" s="31">
        <v>72</v>
      </c>
      <c r="J12" s="31">
        <v>39</v>
      </c>
      <c r="K12" s="31">
        <v>48</v>
      </c>
      <c r="L12" s="38">
        <v>40</v>
      </c>
      <c r="M12" s="38">
        <v>38</v>
      </c>
      <c r="N12" s="134"/>
      <c r="P12" s="30" t="s">
        <v>47</v>
      </c>
      <c r="Q12" s="119">
        <f>(C12/$C$14)*100</f>
        <v>36.363636363636367</v>
      </c>
      <c r="R12" s="119">
        <f>(D12/$D$14)*100</f>
        <v>41.914191419141915</v>
      </c>
      <c r="S12" s="119">
        <f>(E12/$E$14)*100</f>
        <v>42.80155642023346</v>
      </c>
      <c r="T12" s="119">
        <f>(F12/$F$14)*100</f>
        <v>38.028169014084504</v>
      </c>
      <c r="U12" s="119">
        <f>(G12/$G$14)*100</f>
        <v>38.009049773755656</v>
      </c>
      <c r="V12" s="119">
        <f>(H12/$H$14)*100</f>
        <v>39.814814814814817</v>
      </c>
      <c r="W12" s="119">
        <f>(I12/$I$14)*100</f>
        <v>40.909090909090914</v>
      </c>
      <c r="X12" s="119">
        <f>(J12/$J$14)*100</f>
        <v>26.712328767123289</v>
      </c>
      <c r="Y12" s="119">
        <f>(K12/$K$14)*100</f>
        <v>33.566433566433567</v>
      </c>
      <c r="Z12" s="119">
        <f>(L12/$L$14)*100</f>
        <v>40.816326530612244</v>
      </c>
      <c r="AA12" s="119">
        <f>(M12/$M$14)*100</f>
        <v>34.545454545454547</v>
      </c>
    </row>
    <row r="13" spans="2:27" x14ac:dyDescent="0.35">
      <c r="B13" s="30" t="s">
        <v>48</v>
      </c>
      <c r="C13" s="81">
        <v>182</v>
      </c>
      <c r="D13" s="31">
        <v>176</v>
      </c>
      <c r="E13" s="31">
        <v>147</v>
      </c>
      <c r="F13" s="31">
        <v>132</v>
      </c>
      <c r="G13" s="31">
        <v>137</v>
      </c>
      <c r="H13" s="31">
        <v>130</v>
      </c>
      <c r="I13" s="31">
        <v>104</v>
      </c>
      <c r="J13" s="31">
        <v>107</v>
      </c>
      <c r="K13" s="31">
        <v>95</v>
      </c>
      <c r="L13" s="38">
        <v>58</v>
      </c>
      <c r="M13" s="38">
        <v>72</v>
      </c>
      <c r="N13" s="134"/>
      <c r="P13" s="30" t="s">
        <v>48</v>
      </c>
      <c r="Q13" s="119">
        <f>(C13/$C$14)*100</f>
        <v>63.636363636363633</v>
      </c>
      <c r="R13" s="119">
        <f>(D13/$D$14)*100</f>
        <v>58.085808580858092</v>
      </c>
      <c r="S13" s="119">
        <f>(E13/$E$14)*100</f>
        <v>57.198443579766533</v>
      </c>
      <c r="T13" s="119">
        <f>(F13/$F$14)*100</f>
        <v>61.971830985915489</v>
      </c>
      <c r="U13" s="119">
        <f>(G13/$G$14)*100</f>
        <v>61.990950226244344</v>
      </c>
      <c r="V13" s="119">
        <f>(H13/$H$14)*100</f>
        <v>60.185185185185183</v>
      </c>
      <c r="W13" s="119">
        <f>(I13/$I$14)*100</f>
        <v>59.090909090909093</v>
      </c>
      <c r="X13" s="119">
        <f>(J13/$J$14)*100</f>
        <v>73.287671232876718</v>
      </c>
      <c r="Y13" s="119">
        <f>(K13/$K$14)*100</f>
        <v>66.43356643356644</v>
      </c>
      <c r="Z13" s="119">
        <f>(L13/$L$14)*100</f>
        <v>59.183673469387756</v>
      </c>
      <c r="AA13" s="119">
        <f t="shared" ref="AA13:AA14" si="0">(M13/$M$14)*100</f>
        <v>65.454545454545453</v>
      </c>
    </row>
    <row r="14" spans="2:27" x14ac:dyDescent="0.35">
      <c r="B14" s="32" t="s">
        <v>2</v>
      </c>
      <c r="C14" s="88">
        <v>286</v>
      </c>
      <c r="D14" s="33">
        <v>303</v>
      </c>
      <c r="E14" s="33">
        <v>257</v>
      </c>
      <c r="F14" s="33">
        <v>213</v>
      </c>
      <c r="G14" s="33">
        <v>221</v>
      </c>
      <c r="H14" s="33">
        <v>216</v>
      </c>
      <c r="I14" s="33">
        <v>176</v>
      </c>
      <c r="J14" s="33">
        <v>146</v>
      </c>
      <c r="K14" s="33">
        <v>143</v>
      </c>
      <c r="L14" s="29">
        <v>98</v>
      </c>
      <c r="M14" s="29">
        <v>110</v>
      </c>
      <c r="N14" s="134"/>
      <c r="P14" s="32" t="s">
        <v>2</v>
      </c>
      <c r="Q14" s="119">
        <v>100</v>
      </c>
      <c r="R14" s="119">
        <v>100</v>
      </c>
      <c r="S14" s="119">
        <v>100</v>
      </c>
      <c r="T14" s="119">
        <v>100</v>
      </c>
      <c r="U14" s="119">
        <v>100</v>
      </c>
      <c r="V14" s="119">
        <v>100</v>
      </c>
      <c r="W14" s="119">
        <v>100</v>
      </c>
      <c r="X14" s="119">
        <v>100</v>
      </c>
      <c r="Y14" s="119">
        <v>100</v>
      </c>
      <c r="Z14" s="119">
        <v>100</v>
      </c>
      <c r="AA14" s="119">
        <f t="shared" si="0"/>
        <v>100</v>
      </c>
    </row>
    <row r="15" spans="2:27" s="56" customFormat="1" x14ac:dyDescent="0.35">
      <c r="B15" s="99"/>
      <c r="C15" s="137"/>
      <c r="D15" s="64"/>
      <c r="E15" s="64"/>
      <c r="F15" s="64"/>
      <c r="G15" s="64"/>
      <c r="H15" s="64"/>
      <c r="I15" s="64"/>
      <c r="J15" s="64"/>
      <c r="K15" s="64"/>
      <c r="L15" s="47"/>
      <c r="P15" s="99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2:27" x14ac:dyDescent="0.35">
      <c r="B16" s="66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</row>
    <row r="17" spans="2:27" x14ac:dyDescent="0.35">
      <c r="B17" s="26" t="s">
        <v>156</v>
      </c>
      <c r="C17" s="26"/>
      <c r="D17" s="26"/>
      <c r="E17" s="26"/>
      <c r="P17" s="26" t="s">
        <v>157</v>
      </c>
    </row>
    <row r="18" spans="2:27" x14ac:dyDescent="0.35">
      <c r="B18" s="26" t="s">
        <v>49</v>
      </c>
      <c r="C18" s="26"/>
      <c r="D18" s="26"/>
      <c r="E18" s="26"/>
      <c r="P18" s="126" t="s">
        <v>133</v>
      </c>
    </row>
    <row r="19" spans="2:27" x14ac:dyDescent="0.35">
      <c r="B19" s="28"/>
      <c r="C19" s="84">
        <v>2011</v>
      </c>
      <c r="D19" s="29">
        <v>2012</v>
      </c>
      <c r="E19" s="29">
        <v>2013</v>
      </c>
      <c r="F19" s="29">
        <v>2014</v>
      </c>
      <c r="G19" s="29">
        <v>2015</v>
      </c>
      <c r="H19" s="29">
        <v>2016</v>
      </c>
      <c r="I19" s="29">
        <v>2017</v>
      </c>
      <c r="J19" s="29">
        <v>2018</v>
      </c>
      <c r="K19" s="29">
        <v>2019</v>
      </c>
      <c r="L19" s="29">
        <v>2020</v>
      </c>
      <c r="M19" s="29">
        <v>2021</v>
      </c>
      <c r="N19" s="47"/>
      <c r="P19" s="28"/>
      <c r="Q19" s="29">
        <v>2011</v>
      </c>
      <c r="R19" s="29">
        <v>2012</v>
      </c>
      <c r="S19" s="29">
        <v>2013</v>
      </c>
      <c r="T19" s="29">
        <v>2014</v>
      </c>
      <c r="U19" s="29">
        <v>2015</v>
      </c>
      <c r="V19" s="29">
        <v>2016</v>
      </c>
      <c r="W19" s="29">
        <v>2017</v>
      </c>
      <c r="X19" s="29">
        <v>2018</v>
      </c>
      <c r="Y19" s="29">
        <v>2019</v>
      </c>
      <c r="Z19" s="29">
        <v>2020</v>
      </c>
      <c r="AA19" s="29">
        <v>2021</v>
      </c>
    </row>
    <row r="20" spans="2:27" x14ac:dyDescent="0.35">
      <c r="B20" s="30" t="s">
        <v>102</v>
      </c>
      <c r="C20" s="81">
        <v>26</v>
      </c>
      <c r="D20" s="31">
        <v>31</v>
      </c>
      <c r="E20" s="31">
        <v>13</v>
      </c>
      <c r="F20" s="31">
        <v>13</v>
      </c>
      <c r="G20" s="31">
        <v>7</v>
      </c>
      <c r="H20" s="31">
        <v>12</v>
      </c>
      <c r="I20" s="31">
        <v>8</v>
      </c>
      <c r="J20" s="31">
        <v>5</v>
      </c>
      <c r="K20" s="31">
        <v>3</v>
      </c>
      <c r="L20" s="38">
        <v>3</v>
      </c>
      <c r="M20" s="38">
        <v>5</v>
      </c>
      <c r="N20" s="134"/>
      <c r="P20" s="30" t="s">
        <v>102</v>
      </c>
      <c r="Q20" s="119">
        <f>(C20/$C$23)*100</f>
        <v>9.0909090909090917</v>
      </c>
      <c r="R20" s="119">
        <f>(D20/$D$23)*100</f>
        <v>10.231023102310232</v>
      </c>
      <c r="S20" s="119">
        <f>(E20/$E$23)*100</f>
        <v>5.0583657587548636</v>
      </c>
      <c r="T20" s="119">
        <f>(F20/$F$23)*100</f>
        <v>6.103286384976526</v>
      </c>
      <c r="U20" s="119">
        <f>(G20/$G$23)*100</f>
        <v>3.1674208144796379</v>
      </c>
      <c r="V20" s="119">
        <f>(H20/$H$23)*100</f>
        <v>5.5555555555555554</v>
      </c>
      <c r="W20" s="119">
        <f>(I20/$I$23)*100</f>
        <v>4.5454545454545459</v>
      </c>
      <c r="X20" s="119">
        <f>(J20/$J$23)*100</f>
        <v>3.4246575342465753</v>
      </c>
      <c r="Y20" s="119">
        <f>(K20/$K$23)*100</f>
        <v>2.0979020979020979</v>
      </c>
      <c r="Z20" s="119">
        <f>(L20/$L$23)*100</f>
        <v>3.0612244897959182</v>
      </c>
      <c r="AA20" s="119">
        <f>(M20/$M$23)*100</f>
        <v>4.5454545454545459</v>
      </c>
    </row>
    <row r="21" spans="2:27" x14ac:dyDescent="0.35">
      <c r="B21" s="30" t="s">
        <v>103</v>
      </c>
      <c r="C21" s="81">
        <v>212</v>
      </c>
      <c r="D21" s="31">
        <v>212</v>
      </c>
      <c r="E21" s="31">
        <v>202</v>
      </c>
      <c r="F21" s="31">
        <v>153</v>
      </c>
      <c r="G21" s="31">
        <v>179</v>
      </c>
      <c r="H21" s="31">
        <v>167</v>
      </c>
      <c r="I21" s="31">
        <v>132</v>
      </c>
      <c r="J21" s="31">
        <v>121</v>
      </c>
      <c r="K21" s="31">
        <v>106</v>
      </c>
      <c r="L21" s="38">
        <v>70</v>
      </c>
      <c r="M21" s="38">
        <v>88</v>
      </c>
      <c r="N21" s="134"/>
      <c r="P21" s="30" t="s">
        <v>103</v>
      </c>
      <c r="Q21" s="119">
        <f t="shared" ref="Q21:Q22" si="1">(C21/$C$23)*100</f>
        <v>74.12587412587412</v>
      </c>
      <c r="R21" s="119">
        <f t="shared" ref="R21:R22" si="2">(D21/$D$23)*100</f>
        <v>69.966996699669977</v>
      </c>
      <c r="S21" s="119">
        <f t="shared" ref="S21:S22" si="3">(E21/$E$23)*100</f>
        <v>78.599221789883273</v>
      </c>
      <c r="T21" s="119">
        <f t="shared" ref="T21:T22" si="4">(F21/$F$23)*100</f>
        <v>71.83098591549296</v>
      </c>
      <c r="U21" s="119">
        <f t="shared" ref="U21:U22" si="5">(G21/$G$23)*100</f>
        <v>80.995475113122168</v>
      </c>
      <c r="V21" s="119">
        <f t="shared" ref="V21:V22" si="6">(H21/$H$23)*100</f>
        <v>77.31481481481481</v>
      </c>
      <c r="W21" s="119">
        <f t="shared" ref="W21:W22" si="7">(I21/$I$23)*100</f>
        <v>75</v>
      </c>
      <c r="X21" s="119">
        <f t="shared" ref="X21:X22" si="8">(J21/$J$23)*100</f>
        <v>82.876712328767127</v>
      </c>
      <c r="Y21" s="119">
        <f t="shared" ref="Y21:Y22" si="9">(K21/$K$23)*100</f>
        <v>74.12587412587412</v>
      </c>
      <c r="Z21" s="119">
        <f t="shared" ref="Z21:Z22" si="10">(L21/$L$23)*100</f>
        <v>71.428571428571431</v>
      </c>
      <c r="AA21" s="119">
        <f t="shared" ref="AA21:AA23" si="11">(M21/$M$23)*100</f>
        <v>80</v>
      </c>
    </row>
    <row r="22" spans="2:27" x14ac:dyDescent="0.35">
      <c r="B22" s="30" t="s">
        <v>101</v>
      </c>
      <c r="C22" s="81">
        <v>48</v>
      </c>
      <c r="D22" s="31">
        <v>60</v>
      </c>
      <c r="E22" s="31">
        <v>42</v>
      </c>
      <c r="F22" s="31">
        <v>47</v>
      </c>
      <c r="G22" s="31">
        <v>35</v>
      </c>
      <c r="H22" s="31">
        <v>37</v>
      </c>
      <c r="I22" s="31">
        <v>36</v>
      </c>
      <c r="J22" s="31">
        <v>20</v>
      </c>
      <c r="K22" s="31">
        <v>34</v>
      </c>
      <c r="L22" s="38">
        <v>25</v>
      </c>
      <c r="M22" s="38">
        <v>17</v>
      </c>
      <c r="N22" s="134"/>
      <c r="P22" s="30" t="s">
        <v>101</v>
      </c>
      <c r="Q22" s="119">
        <f t="shared" si="1"/>
        <v>16.783216783216783</v>
      </c>
      <c r="R22" s="119">
        <f t="shared" si="2"/>
        <v>19.801980198019802</v>
      </c>
      <c r="S22" s="119">
        <f t="shared" si="3"/>
        <v>16.342412451361866</v>
      </c>
      <c r="T22" s="119">
        <f t="shared" si="4"/>
        <v>22.065727699530516</v>
      </c>
      <c r="U22" s="119">
        <f t="shared" si="5"/>
        <v>15.837104072398189</v>
      </c>
      <c r="V22" s="119">
        <f t="shared" si="6"/>
        <v>17.12962962962963</v>
      </c>
      <c r="W22" s="119">
        <f t="shared" si="7"/>
        <v>20.454545454545457</v>
      </c>
      <c r="X22" s="119">
        <f t="shared" si="8"/>
        <v>13.698630136986301</v>
      </c>
      <c r="Y22" s="119">
        <f t="shared" si="9"/>
        <v>23.776223776223777</v>
      </c>
      <c r="Z22" s="119">
        <f t="shared" si="10"/>
        <v>25.510204081632654</v>
      </c>
      <c r="AA22" s="119">
        <f t="shared" si="11"/>
        <v>15.454545454545453</v>
      </c>
    </row>
    <row r="23" spans="2:27" x14ac:dyDescent="0.35">
      <c r="B23" s="32" t="s">
        <v>2</v>
      </c>
      <c r="C23" s="88">
        <v>286</v>
      </c>
      <c r="D23" s="33">
        <v>303</v>
      </c>
      <c r="E23" s="33">
        <v>257</v>
      </c>
      <c r="F23" s="33">
        <v>213</v>
      </c>
      <c r="G23" s="33">
        <v>221</v>
      </c>
      <c r="H23" s="33">
        <v>216</v>
      </c>
      <c r="I23" s="33">
        <v>176</v>
      </c>
      <c r="J23" s="33">
        <v>146</v>
      </c>
      <c r="K23" s="33">
        <v>143</v>
      </c>
      <c r="L23" s="29">
        <v>98</v>
      </c>
      <c r="M23" s="29">
        <v>110</v>
      </c>
      <c r="N23" s="134"/>
      <c r="P23" s="32" t="s">
        <v>2</v>
      </c>
      <c r="Q23" s="119">
        <v>100</v>
      </c>
      <c r="R23" s="119">
        <v>100</v>
      </c>
      <c r="S23" s="119">
        <v>100</v>
      </c>
      <c r="T23" s="119">
        <v>100</v>
      </c>
      <c r="U23" s="119">
        <v>100</v>
      </c>
      <c r="V23" s="119">
        <v>100</v>
      </c>
      <c r="W23" s="119">
        <v>100</v>
      </c>
      <c r="X23" s="119">
        <v>100</v>
      </c>
      <c r="Y23" s="119">
        <v>100</v>
      </c>
      <c r="Z23" s="119">
        <v>100</v>
      </c>
      <c r="AA23" s="119">
        <f t="shared" si="11"/>
        <v>100</v>
      </c>
    </row>
    <row r="24" spans="2:27" s="56" customFormat="1" x14ac:dyDescent="0.35">
      <c r="B24" s="99"/>
      <c r="C24" s="137"/>
      <c r="D24" s="64"/>
      <c r="E24" s="64"/>
      <c r="F24" s="64"/>
      <c r="G24" s="64"/>
      <c r="H24" s="64"/>
      <c r="I24" s="64"/>
      <c r="J24" s="64"/>
      <c r="K24" s="64"/>
      <c r="L24" s="47"/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2:27" x14ac:dyDescent="0.35"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</row>
    <row r="26" spans="2:27" x14ac:dyDescent="0.35">
      <c r="B26" s="34" t="s">
        <v>162</v>
      </c>
      <c r="C26" s="138"/>
      <c r="D26" s="34"/>
      <c r="E26" s="34"/>
      <c r="P26" s="34" t="s">
        <v>163</v>
      </c>
    </row>
    <row r="27" spans="2:27" x14ac:dyDescent="0.35">
      <c r="B27" s="35" t="s">
        <v>50</v>
      </c>
      <c r="C27" s="139"/>
      <c r="D27" s="35"/>
      <c r="E27" s="35"/>
      <c r="P27" s="126" t="s">
        <v>134</v>
      </c>
    </row>
    <row r="28" spans="2:27" x14ac:dyDescent="0.35">
      <c r="B28" s="28"/>
      <c r="C28" s="84">
        <v>2011</v>
      </c>
      <c r="D28" s="29">
        <v>2012</v>
      </c>
      <c r="E28" s="29">
        <v>2013</v>
      </c>
      <c r="F28" s="29">
        <v>2014</v>
      </c>
      <c r="G28" s="29">
        <v>2015</v>
      </c>
      <c r="H28" s="29">
        <v>2016</v>
      </c>
      <c r="I28" s="29">
        <v>2017</v>
      </c>
      <c r="J28" s="29">
        <v>2018</v>
      </c>
      <c r="K28" s="29">
        <v>2019</v>
      </c>
      <c r="L28" s="29">
        <v>2020</v>
      </c>
      <c r="M28" s="29">
        <v>2021</v>
      </c>
      <c r="N28" s="47"/>
      <c r="P28" s="28"/>
      <c r="Q28" s="29">
        <v>2011</v>
      </c>
      <c r="R28" s="29">
        <v>2012</v>
      </c>
      <c r="S28" s="29">
        <v>2013</v>
      </c>
      <c r="T28" s="29">
        <v>2014</v>
      </c>
      <c r="U28" s="29">
        <v>2015</v>
      </c>
      <c r="V28" s="29">
        <v>2016</v>
      </c>
      <c r="W28" s="29">
        <v>2017</v>
      </c>
      <c r="X28" s="29">
        <v>2018</v>
      </c>
      <c r="Y28" s="29">
        <v>2019</v>
      </c>
      <c r="Z28" s="29">
        <v>2020</v>
      </c>
      <c r="AA28" s="29">
        <v>2021</v>
      </c>
    </row>
    <row r="29" spans="2:27" x14ac:dyDescent="0.35">
      <c r="B29" s="30" t="s">
        <v>51</v>
      </c>
      <c r="C29" s="81">
        <v>74</v>
      </c>
      <c r="D29" s="31">
        <v>79</v>
      </c>
      <c r="E29" s="31">
        <v>78</v>
      </c>
      <c r="F29" s="31">
        <v>51</v>
      </c>
      <c r="G29" s="31">
        <v>64</v>
      </c>
      <c r="H29" s="31">
        <v>69</v>
      </c>
      <c r="I29" s="31">
        <v>47</v>
      </c>
      <c r="J29" s="31">
        <v>28</v>
      </c>
      <c r="K29" s="31">
        <v>41</v>
      </c>
      <c r="L29" s="38">
        <v>20</v>
      </c>
      <c r="M29" s="38">
        <v>26</v>
      </c>
      <c r="N29" s="134"/>
      <c r="P29" s="30" t="s">
        <v>51</v>
      </c>
      <c r="Q29" s="119">
        <f>(C29/$C$34)*100</f>
        <v>25.874125874125873</v>
      </c>
      <c r="R29" s="119">
        <f>(D29/$D$34)*100</f>
        <v>26.072607260726073</v>
      </c>
      <c r="S29" s="119">
        <f>(E29/$E$34)*100</f>
        <v>30.350194552529182</v>
      </c>
      <c r="T29" s="119">
        <f>(F29/$F$34)*100</f>
        <v>23.943661971830984</v>
      </c>
      <c r="U29" s="119">
        <f>(G29/$G$34)*100</f>
        <v>28.959276018099551</v>
      </c>
      <c r="V29" s="119">
        <f>(H29/$H$34)*100</f>
        <v>31.944444444444443</v>
      </c>
      <c r="W29" s="119">
        <f>(I29/$I$34)*100</f>
        <v>26.704545454545453</v>
      </c>
      <c r="X29" s="119">
        <f>(J29/$J$34)*100</f>
        <v>19.17808219178082</v>
      </c>
      <c r="Y29" s="119">
        <f>(K29/$K$34)*100</f>
        <v>28.671328671328673</v>
      </c>
      <c r="Z29" s="119">
        <f>(L29/$L$34)*100</f>
        <v>20.408163265306122</v>
      </c>
      <c r="AA29" s="119">
        <f>(M29/$M$34)*100</f>
        <v>23.636363636363637</v>
      </c>
    </row>
    <row r="30" spans="2:27" x14ac:dyDescent="0.35">
      <c r="B30" s="30" t="s">
        <v>52</v>
      </c>
      <c r="C30" s="81">
        <v>108</v>
      </c>
      <c r="D30" s="31">
        <v>101</v>
      </c>
      <c r="E30" s="31">
        <v>87</v>
      </c>
      <c r="F30" s="31">
        <v>90</v>
      </c>
      <c r="G30" s="31">
        <v>86</v>
      </c>
      <c r="H30" s="31">
        <v>87</v>
      </c>
      <c r="I30" s="31">
        <v>68</v>
      </c>
      <c r="J30" s="31">
        <v>82</v>
      </c>
      <c r="K30" s="31">
        <v>62</v>
      </c>
      <c r="L30" s="38">
        <v>49</v>
      </c>
      <c r="M30" s="38">
        <v>51</v>
      </c>
      <c r="N30" s="134"/>
      <c r="P30" s="30" t="s">
        <v>52</v>
      </c>
      <c r="Q30" s="119">
        <f t="shared" ref="Q30:Q33" si="12">(C30/$C$34)*100</f>
        <v>37.76223776223776</v>
      </c>
      <c r="R30" s="119">
        <f t="shared" ref="R30:R33" si="13">(D30/$D$34)*100</f>
        <v>33.333333333333329</v>
      </c>
      <c r="S30" s="119">
        <f t="shared" ref="S30:S33" si="14">(E30/$E$34)*100</f>
        <v>33.852140077821012</v>
      </c>
      <c r="T30" s="119">
        <f t="shared" ref="T30:T33" si="15">(F30/$F$34)*100</f>
        <v>42.25352112676056</v>
      </c>
      <c r="U30" s="119">
        <f t="shared" ref="U30:U33" si="16">(G30/$G$34)*100</f>
        <v>38.914027149321271</v>
      </c>
      <c r="V30" s="119">
        <f t="shared" ref="V30:V33" si="17">(H30/$H$34)*100</f>
        <v>40.277777777777779</v>
      </c>
      <c r="W30" s="119">
        <f t="shared" ref="W30:W33" si="18">(I30/$I$34)*100</f>
        <v>38.636363636363633</v>
      </c>
      <c r="X30" s="119">
        <f t="shared" ref="X30:X33" si="19">(J30/$J$34)*100</f>
        <v>56.164383561643838</v>
      </c>
      <c r="Y30" s="119">
        <f t="shared" ref="Y30:Y33" si="20">(K30/$K$34)*100</f>
        <v>43.356643356643353</v>
      </c>
      <c r="Z30" s="119">
        <f t="shared" ref="Z30:Z33" si="21">(L30/$L$34)*100</f>
        <v>50</v>
      </c>
      <c r="AA30" s="119">
        <f t="shared" ref="AA30:AA34" si="22">(M30/$M$34)*100</f>
        <v>46.36363636363636</v>
      </c>
    </row>
    <row r="31" spans="2:27" x14ac:dyDescent="0.35">
      <c r="B31" s="30" t="s">
        <v>53</v>
      </c>
      <c r="C31" s="81">
        <v>89</v>
      </c>
      <c r="D31" s="31">
        <v>100</v>
      </c>
      <c r="E31" s="31">
        <v>69</v>
      </c>
      <c r="F31" s="31">
        <v>59</v>
      </c>
      <c r="G31" s="31">
        <v>58</v>
      </c>
      <c r="H31" s="31">
        <v>47</v>
      </c>
      <c r="I31" s="31">
        <v>53</v>
      </c>
      <c r="J31" s="31">
        <v>30</v>
      </c>
      <c r="K31" s="31">
        <v>34</v>
      </c>
      <c r="L31" s="38">
        <v>24</v>
      </c>
      <c r="M31" s="38">
        <v>29</v>
      </c>
      <c r="N31" s="134"/>
      <c r="P31" s="30" t="s">
        <v>53</v>
      </c>
      <c r="Q31" s="119">
        <f t="shared" si="12"/>
        <v>31.11888111888112</v>
      </c>
      <c r="R31" s="119">
        <f t="shared" si="13"/>
        <v>33.003300330032999</v>
      </c>
      <c r="S31" s="119">
        <f t="shared" si="14"/>
        <v>26.848249027237355</v>
      </c>
      <c r="T31" s="119">
        <f t="shared" si="15"/>
        <v>27.699530516431924</v>
      </c>
      <c r="U31" s="119">
        <f t="shared" si="16"/>
        <v>26.244343891402718</v>
      </c>
      <c r="V31" s="119">
        <f t="shared" si="17"/>
        <v>21.75925925925926</v>
      </c>
      <c r="W31" s="119">
        <f t="shared" si="18"/>
        <v>30.113636363636363</v>
      </c>
      <c r="X31" s="119">
        <f t="shared" si="19"/>
        <v>20.547945205479451</v>
      </c>
      <c r="Y31" s="119">
        <f t="shared" si="20"/>
        <v>23.776223776223777</v>
      </c>
      <c r="Z31" s="119">
        <f t="shared" si="21"/>
        <v>24.489795918367346</v>
      </c>
      <c r="AA31" s="119">
        <f t="shared" si="22"/>
        <v>26.36363636363636</v>
      </c>
    </row>
    <row r="32" spans="2:27" x14ac:dyDescent="0.35">
      <c r="B32" s="30" t="s">
        <v>54</v>
      </c>
      <c r="C32" s="81">
        <v>15</v>
      </c>
      <c r="D32" s="31">
        <v>23</v>
      </c>
      <c r="E32" s="31">
        <v>23</v>
      </c>
      <c r="F32" s="31">
        <v>13</v>
      </c>
      <c r="G32" s="31">
        <v>13</v>
      </c>
      <c r="H32" s="31">
        <v>13</v>
      </c>
      <c r="I32" s="31">
        <v>8</v>
      </c>
      <c r="J32" s="31">
        <v>5</v>
      </c>
      <c r="K32" s="31">
        <v>5</v>
      </c>
      <c r="L32" s="38">
        <v>5</v>
      </c>
      <c r="M32" s="38">
        <v>3</v>
      </c>
      <c r="N32" s="134"/>
      <c r="P32" s="30" t="s">
        <v>54</v>
      </c>
      <c r="Q32" s="119">
        <f t="shared" si="12"/>
        <v>5.244755244755245</v>
      </c>
      <c r="R32" s="119">
        <f t="shared" si="13"/>
        <v>7.5907590759075907</v>
      </c>
      <c r="S32" s="119">
        <f t="shared" si="14"/>
        <v>8.9494163424124515</v>
      </c>
      <c r="T32" s="119">
        <f t="shared" si="15"/>
        <v>6.103286384976526</v>
      </c>
      <c r="U32" s="119">
        <f t="shared" si="16"/>
        <v>5.8823529411764701</v>
      </c>
      <c r="V32" s="119">
        <f t="shared" si="17"/>
        <v>6.0185185185185182</v>
      </c>
      <c r="W32" s="119">
        <f t="shared" si="18"/>
        <v>4.5454545454545459</v>
      </c>
      <c r="X32" s="119">
        <f t="shared" si="19"/>
        <v>3.4246575342465753</v>
      </c>
      <c r="Y32" s="119">
        <f t="shared" si="20"/>
        <v>3.4965034965034967</v>
      </c>
      <c r="Z32" s="119">
        <f t="shared" si="21"/>
        <v>5.1020408163265305</v>
      </c>
      <c r="AA32" s="119">
        <f t="shared" si="22"/>
        <v>2.7272727272727271</v>
      </c>
    </row>
    <row r="33" spans="2:27" x14ac:dyDescent="0.35">
      <c r="B33" s="30" t="s">
        <v>55</v>
      </c>
      <c r="C33" s="8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1</v>
      </c>
      <c r="K33" s="31">
        <v>1</v>
      </c>
      <c r="L33" s="38">
        <v>0</v>
      </c>
      <c r="M33" s="38">
        <v>1</v>
      </c>
      <c r="N33" s="134"/>
      <c r="P33" s="30" t="s">
        <v>55</v>
      </c>
      <c r="Q33" s="119">
        <f t="shared" si="12"/>
        <v>0</v>
      </c>
      <c r="R33" s="119">
        <f t="shared" si="13"/>
        <v>0</v>
      </c>
      <c r="S33" s="119">
        <f t="shared" si="14"/>
        <v>0</v>
      </c>
      <c r="T33" s="119">
        <f t="shared" si="15"/>
        <v>0</v>
      </c>
      <c r="U33" s="119">
        <f t="shared" si="16"/>
        <v>0</v>
      </c>
      <c r="V33" s="119">
        <f t="shared" si="17"/>
        <v>0</v>
      </c>
      <c r="W33" s="119">
        <f t="shared" si="18"/>
        <v>0</v>
      </c>
      <c r="X33" s="119">
        <f t="shared" si="19"/>
        <v>0.68493150684931503</v>
      </c>
      <c r="Y33" s="119">
        <f t="shared" si="20"/>
        <v>0.69930069930069927</v>
      </c>
      <c r="Z33" s="119">
        <f t="shared" si="21"/>
        <v>0</v>
      </c>
      <c r="AA33" s="119">
        <f t="shared" si="22"/>
        <v>0.90909090909090906</v>
      </c>
    </row>
    <row r="34" spans="2:27" ht="14" customHeight="1" x14ac:dyDescent="0.35">
      <c r="B34" s="32" t="s">
        <v>2</v>
      </c>
      <c r="C34" s="88">
        <v>286</v>
      </c>
      <c r="D34" s="33">
        <v>303</v>
      </c>
      <c r="E34" s="33">
        <v>257</v>
      </c>
      <c r="F34" s="33">
        <v>213</v>
      </c>
      <c r="G34" s="33">
        <v>221</v>
      </c>
      <c r="H34" s="33">
        <v>216</v>
      </c>
      <c r="I34" s="33">
        <v>176</v>
      </c>
      <c r="J34" s="33">
        <v>146</v>
      </c>
      <c r="K34" s="33">
        <v>143</v>
      </c>
      <c r="L34" s="29">
        <v>98</v>
      </c>
      <c r="M34" s="29">
        <v>110</v>
      </c>
      <c r="N34" s="134"/>
      <c r="P34" s="32" t="s">
        <v>2</v>
      </c>
      <c r="Q34" s="119">
        <v>100</v>
      </c>
      <c r="R34" s="119">
        <v>100</v>
      </c>
      <c r="S34" s="119">
        <v>100</v>
      </c>
      <c r="T34" s="119">
        <v>100</v>
      </c>
      <c r="U34" s="119">
        <v>100</v>
      </c>
      <c r="V34" s="119">
        <v>100</v>
      </c>
      <c r="W34" s="119">
        <v>100</v>
      </c>
      <c r="X34" s="119">
        <v>100</v>
      </c>
      <c r="Y34" s="119">
        <v>100</v>
      </c>
      <c r="Z34" s="119">
        <v>100</v>
      </c>
      <c r="AA34" s="119">
        <f t="shared" si="22"/>
        <v>100</v>
      </c>
    </row>
    <row r="35" spans="2:27" s="56" customFormat="1" ht="14" customHeight="1" x14ac:dyDescent="0.35">
      <c r="B35" s="99"/>
      <c r="C35" s="137"/>
      <c r="D35" s="64"/>
      <c r="E35" s="64"/>
      <c r="F35" s="64"/>
      <c r="G35" s="64"/>
      <c r="H35" s="64"/>
      <c r="I35" s="64"/>
      <c r="J35" s="64"/>
      <c r="K35" s="64"/>
      <c r="L35" s="47"/>
      <c r="P35" s="99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2:27" x14ac:dyDescent="0.35"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</row>
    <row r="37" spans="2:27" x14ac:dyDescent="0.35">
      <c r="B37" s="34" t="s">
        <v>158</v>
      </c>
      <c r="C37" s="138"/>
      <c r="D37" s="34"/>
      <c r="E37" s="34"/>
      <c r="P37" s="34" t="s">
        <v>161</v>
      </c>
    </row>
    <row r="38" spans="2:27" x14ac:dyDescent="0.35">
      <c r="B38" s="35" t="s">
        <v>56</v>
      </c>
      <c r="C38" s="139"/>
      <c r="D38" s="35"/>
      <c r="E38" s="35"/>
      <c r="P38" s="126" t="s">
        <v>135</v>
      </c>
    </row>
    <row r="39" spans="2:27" x14ac:dyDescent="0.35">
      <c r="B39" s="28"/>
      <c r="C39" s="84">
        <v>2011</v>
      </c>
      <c r="D39" s="29">
        <v>2012</v>
      </c>
      <c r="E39" s="29">
        <v>2013</v>
      </c>
      <c r="F39" s="29">
        <v>2014</v>
      </c>
      <c r="G39" s="29">
        <v>2015</v>
      </c>
      <c r="H39" s="29">
        <v>2016</v>
      </c>
      <c r="I39" s="29">
        <v>2017</v>
      </c>
      <c r="J39" s="29">
        <v>2018</v>
      </c>
      <c r="K39" s="29">
        <v>2019</v>
      </c>
      <c r="L39" s="29">
        <v>2020</v>
      </c>
      <c r="M39" s="29">
        <v>2021</v>
      </c>
      <c r="N39" s="47"/>
      <c r="P39" s="28"/>
      <c r="Q39" s="29">
        <v>2011</v>
      </c>
      <c r="R39" s="29">
        <v>2012</v>
      </c>
      <c r="S39" s="29">
        <v>2013</v>
      </c>
      <c r="T39" s="29">
        <v>2014</v>
      </c>
      <c r="U39" s="29">
        <v>2015</v>
      </c>
      <c r="V39" s="29">
        <v>2016</v>
      </c>
      <c r="W39" s="29">
        <v>2017</v>
      </c>
      <c r="X39" s="29">
        <v>2018</v>
      </c>
      <c r="Y39" s="29">
        <v>2019</v>
      </c>
      <c r="Z39" s="29">
        <v>2020</v>
      </c>
      <c r="AA39" s="29">
        <v>2021</v>
      </c>
    </row>
    <row r="40" spans="2:27" x14ac:dyDescent="0.35">
      <c r="B40" s="30" t="s">
        <v>57</v>
      </c>
      <c r="C40" s="81">
        <v>82</v>
      </c>
      <c r="D40" s="31">
        <v>56</v>
      </c>
      <c r="E40" s="31">
        <v>60</v>
      </c>
      <c r="F40" s="31">
        <v>48</v>
      </c>
      <c r="G40" s="31">
        <v>48</v>
      </c>
      <c r="H40" s="184" t="s">
        <v>26</v>
      </c>
      <c r="I40" s="185"/>
      <c r="J40" s="185"/>
      <c r="K40" s="185"/>
      <c r="L40" s="185"/>
      <c r="M40" s="186"/>
      <c r="N40" s="134"/>
      <c r="P40" s="30" t="s">
        <v>57</v>
      </c>
      <c r="Q40" s="119">
        <f>(C40/C51)*100</f>
        <v>28.671328671328673</v>
      </c>
      <c r="R40" s="119">
        <f>(D40/D51)*100</f>
        <v>18.481848184818482</v>
      </c>
      <c r="S40" s="119">
        <f>(E40/E51)*100</f>
        <v>23.346303501945524</v>
      </c>
      <c r="T40" s="119">
        <f>(F40/F51)*100</f>
        <v>22.535211267605636</v>
      </c>
      <c r="U40" s="119">
        <f>(G40/G51)*100</f>
        <v>21.719457013574662</v>
      </c>
      <c r="V40" s="184" t="s">
        <v>26</v>
      </c>
      <c r="W40" s="185"/>
      <c r="X40" s="185"/>
      <c r="Y40" s="185"/>
      <c r="Z40" s="185"/>
      <c r="AA40" s="186"/>
    </row>
    <row r="41" spans="2:27" x14ac:dyDescent="0.35">
      <c r="B41" s="30" t="s">
        <v>58</v>
      </c>
      <c r="C41" s="184" t="s">
        <v>26</v>
      </c>
      <c r="D41" s="185"/>
      <c r="E41" s="185"/>
      <c r="F41" s="185"/>
      <c r="G41" s="186"/>
      <c r="H41" s="136">
        <v>43</v>
      </c>
      <c r="I41" s="136">
        <v>46</v>
      </c>
      <c r="J41" s="136">
        <v>45</v>
      </c>
      <c r="K41" s="136">
        <v>36</v>
      </c>
      <c r="L41" s="38">
        <v>29</v>
      </c>
      <c r="M41" s="38">
        <v>33</v>
      </c>
      <c r="N41" s="134"/>
      <c r="P41" s="30" t="s">
        <v>58</v>
      </c>
      <c r="Q41" s="188" t="s">
        <v>26</v>
      </c>
      <c r="R41" s="188"/>
      <c r="S41" s="188"/>
      <c r="T41" s="188"/>
      <c r="U41" s="188"/>
      <c r="V41" s="119">
        <f>(H41/$H$51)*100</f>
        <v>19.907407407407408</v>
      </c>
      <c r="W41" s="119">
        <f>(I41/$I$51)*100</f>
        <v>26.136363636363637</v>
      </c>
      <c r="X41" s="119">
        <f>(J41/$J$51)*100</f>
        <v>30.82191780821918</v>
      </c>
      <c r="Y41" s="119">
        <f>(K41/$K$51)*100</f>
        <v>25.174825174825177</v>
      </c>
      <c r="Z41" s="119">
        <f>(L41/$L$51)*100</f>
        <v>29.591836734693878</v>
      </c>
      <c r="AA41" s="119">
        <f>(M41/$M$51)*100</f>
        <v>30</v>
      </c>
    </row>
    <row r="42" spans="2:27" x14ac:dyDescent="0.35">
      <c r="B42" s="30" t="s">
        <v>59</v>
      </c>
      <c r="C42" s="184" t="s">
        <v>26</v>
      </c>
      <c r="D42" s="185"/>
      <c r="E42" s="185"/>
      <c r="F42" s="185"/>
      <c r="G42" s="186"/>
      <c r="H42" s="136">
        <v>6</v>
      </c>
      <c r="I42" s="136">
        <v>5</v>
      </c>
      <c r="J42" s="136">
        <v>4</v>
      </c>
      <c r="K42" s="136">
        <v>4</v>
      </c>
      <c r="L42" s="38">
        <v>1</v>
      </c>
      <c r="M42" s="38">
        <v>0</v>
      </c>
      <c r="N42" s="134"/>
      <c r="P42" s="30" t="s">
        <v>59</v>
      </c>
      <c r="Q42" s="188" t="s">
        <v>26</v>
      </c>
      <c r="R42" s="188"/>
      <c r="S42" s="188"/>
      <c r="T42" s="188"/>
      <c r="U42" s="188"/>
      <c r="V42" s="119">
        <f>(H42/$H$51)*100</f>
        <v>2.7777777777777777</v>
      </c>
      <c r="W42" s="119">
        <f>(I42/$I$51)*100</f>
        <v>2.8409090909090908</v>
      </c>
      <c r="X42" s="119">
        <f>(J42/$J$51)*100</f>
        <v>2.7397260273972601</v>
      </c>
      <c r="Y42" s="119">
        <f>(K42/$K$51)*100</f>
        <v>2.7972027972027971</v>
      </c>
      <c r="Z42" s="119">
        <f>(L42/$L$51)*100</f>
        <v>1.0204081632653061</v>
      </c>
      <c r="AA42" s="119">
        <f t="shared" ref="AA42:AA50" si="23">(M42/$M$51)*100</f>
        <v>0</v>
      </c>
    </row>
    <row r="43" spans="2:27" ht="28" x14ac:dyDescent="0.35">
      <c r="B43" s="30" t="s">
        <v>60</v>
      </c>
      <c r="C43" s="81">
        <v>124</v>
      </c>
      <c r="D43" s="31">
        <v>155</v>
      </c>
      <c r="E43" s="31">
        <v>137</v>
      </c>
      <c r="F43" s="31">
        <v>112</v>
      </c>
      <c r="G43" s="31">
        <v>115</v>
      </c>
      <c r="H43" s="184" t="s">
        <v>26</v>
      </c>
      <c r="I43" s="185"/>
      <c r="J43" s="185"/>
      <c r="K43" s="185"/>
      <c r="L43" s="185"/>
      <c r="M43" s="186"/>
      <c r="N43" s="134"/>
      <c r="P43" s="30" t="s">
        <v>60</v>
      </c>
      <c r="Q43" s="119">
        <f>(C43/C51)*100</f>
        <v>43.356643356643353</v>
      </c>
      <c r="R43" s="119">
        <f>(D43/D51)*100</f>
        <v>51.155115511551152</v>
      </c>
      <c r="S43" s="119">
        <f>(E43/E51)*100</f>
        <v>53.307392996108952</v>
      </c>
      <c r="T43" s="119">
        <f>(F43/F51)*100</f>
        <v>52.582159624413151</v>
      </c>
      <c r="U43" s="119">
        <f>(G43/G51)*100</f>
        <v>52.036199095022631</v>
      </c>
      <c r="V43" s="189" t="s">
        <v>26</v>
      </c>
      <c r="W43" s="190"/>
      <c r="X43" s="190"/>
      <c r="Y43" s="190"/>
      <c r="Z43" s="190"/>
      <c r="AA43" s="191"/>
    </row>
    <row r="44" spans="2:27" ht="47.5" customHeight="1" x14ac:dyDescent="0.35">
      <c r="B44" s="30" t="s">
        <v>109</v>
      </c>
      <c r="C44" s="184" t="s">
        <v>26</v>
      </c>
      <c r="D44" s="185"/>
      <c r="E44" s="185"/>
      <c r="F44" s="185"/>
      <c r="G44" s="186"/>
      <c r="H44" s="136">
        <v>26</v>
      </c>
      <c r="I44" s="136">
        <v>15</v>
      </c>
      <c r="J44" s="136">
        <v>7</v>
      </c>
      <c r="K44" s="136">
        <v>8</v>
      </c>
      <c r="L44" s="38">
        <v>15</v>
      </c>
      <c r="M44" s="38">
        <v>7</v>
      </c>
      <c r="N44" s="134"/>
      <c r="P44" s="30" t="s">
        <v>109</v>
      </c>
      <c r="Q44" s="188" t="s">
        <v>26</v>
      </c>
      <c r="R44" s="188"/>
      <c r="S44" s="188"/>
      <c r="T44" s="188"/>
      <c r="U44" s="188"/>
      <c r="V44" s="119">
        <f>(H44/$H$51)*100</f>
        <v>12.037037037037036</v>
      </c>
      <c r="W44" s="119">
        <f>(I44/$I$51)*100</f>
        <v>8.5227272727272716</v>
      </c>
      <c r="X44" s="119">
        <f>(J44/$J$51)*100</f>
        <v>4.7945205479452051</v>
      </c>
      <c r="Y44" s="119">
        <f>(K44/$K$51)*100</f>
        <v>5.5944055944055942</v>
      </c>
      <c r="Z44" s="119">
        <f>(L44/$L$51)*100</f>
        <v>15.306122448979592</v>
      </c>
      <c r="AA44" s="119">
        <f t="shared" si="23"/>
        <v>6.3636363636363633</v>
      </c>
    </row>
    <row r="45" spans="2:27" x14ac:dyDescent="0.35">
      <c r="B45" s="30" t="s">
        <v>110</v>
      </c>
      <c r="C45" s="184" t="s">
        <v>26</v>
      </c>
      <c r="D45" s="185"/>
      <c r="E45" s="185"/>
      <c r="F45" s="185"/>
      <c r="G45" s="186"/>
      <c r="H45" s="136">
        <v>39</v>
      </c>
      <c r="I45" s="136">
        <v>34</v>
      </c>
      <c r="J45" s="136">
        <v>25</v>
      </c>
      <c r="K45" s="136">
        <v>26</v>
      </c>
      <c r="L45" s="38">
        <v>15</v>
      </c>
      <c r="M45" s="38">
        <v>12</v>
      </c>
      <c r="N45" s="134"/>
      <c r="P45" s="30" t="s">
        <v>110</v>
      </c>
      <c r="Q45" s="188" t="s">
        <v>26</v>
      </c>
      <c r="R45" s="188"/>
      <c r="S45" s="188"/>
      <c r="T45" s="188"/>
      <c r="U45" s="188"/>
      <c r="V45" s="119">
        <f t="shared" ref="V45:V48" si="24">(H45/$H$51)*100</f>
        <v>18.055555555555554</v>
      </c>
      <c r="W45" s="119">
        <f t="shared" ref="W45:W48" si="25">(I45/$I$51)*100</f>
        <v>19.318181818181817</v>
      </c>
      <c r="X45" s="119">
        <f t="shared" ref="X45:X48" si="26">(J45/$J$51)*100</f>
        <v>17.123287671232877</v>
      </c>
      <c r="Y45" s="119">
        <f t="shared" ref="Y45:Y48" si="27">(K45/$K$51)*100</f>
        <v>18.181818181818183</v>
      </c>
      <c r="Z45" s="119">
        <f t="shared" ref="Z45:Z48" si="28">(L45/$L$51)*100</f>
        <v>15.306122448979592</v>
      </c>
      <c r="AA45" s="119">
        <f t="shared" si="23"/>
        <v>10.909090909090908</v>
      </c>
    </row>
    <row r="46" spans="2:27" ht="35.5" customHeight="1" x14ac:dyDescent="0.35">
      <c r="B46" s="30" t="s">
        <v>111</v>
      </c>
      <c r="C46" s="184" t="s">
        <v>26</v>
      </c>
      <c r="D46" s="185"/>
      <c r="E46" s="185"/>
      <c r="F46" s="185"/>
      <c r="G46" s="186"/>
      <c r="H46" s="136">
        <v>37</v>
      </c>
      <c r="I46" s="136">
        <v>24</v>
      </c>
      <c r="J46" s="136">
        <v>14</v>
      </c>
      <c r="K46" s="136">
        <v>22</v>
      </c>
      <c r="L46" s="38">
        <v>3</v>
      </c>
      <c r="M46" s="38">
        <v>17</v>
      </c>
      <c r="N46" s="134"/>
      <c r="P46" s="30" t="s">
        <v>111</v>
      </c>
      <c r="Q46" s="188" t="s">
        <v>26</v>
      </c>
      <c r="R46" s="188"/>
      <c r="S46" s="188"/>
      <c r="T46" s="188"/>
      <c r="U46" s="188"/>
      <c r="V46" s="119">
        <f t="shared" si="24"/>
        <v>17.12962962962963</v>
      </c>
      <c r="W46" s="119">
        <f t="shared" si="25"/>
        <v>13.636363636363635</v>
      </c>
      <c r="X46" s="119">
        <f t="shared" si="26"/>
        <v>9.5890410958904102</v>
      </c>
      <c r="Y46" s="119">
        <f t="shared" si="27"/>
        <v>15.384615384615385</v>
      </c>
      <c r="Z46" s="119">
        <f t="shared" si="28"/>
        <v>3.0612244897959182</v>
      </c>
      <c r="AA46" s="119">
        <f t="shared" si="23"/>
        <v>15.454545454545453</v>
      </c>
    </row>
    <row r="47" spans="2:27" ht="28.5" customHeight="1" x14ac:dyDescent="0.35">
      <c r="B47" s="30" t="s">
        <v>112</v>
      </c>
      <c r="C47" s="184" t="s">
        <v>26</v>
      </c>
      <c r="D47" s="185"/>
      <c r="E47" s="185"/>
      <c r="F47" s="185"/>
      <c r="G47" s="186"/>
      <c r="H47" s="136">
        <v>19</v>
      </c>
      <c r="I47" s="136">
        <v>15</v>
      </c>
      <c r="J47" s="136">
        <v>17</v>
      </c>
      <c r="K47" s="136">
        <v>11</v>
      </c>
      <c r="L47" s="38">
        <v>7</v>
      </c>
      <c r="M47" s="38">
        <v>13</v>
      </c>
      <c r="N47" s="134"/>
      <c r="P47" s="30" t="s">
        <v>112</v>
      </c>
      <c r="Q47" s="188" t="s">
        <v>26</v>
      </c>
      <c r="R47" s="188"/>
      <c r="S47" s="188"/>
      <c r="T47" s="188"/>
      <c r="U47" s="188"/>
      <c r="V47" s="119">
        <f t="shared" si="24"/>
        <v>8.7962962962962958</v>
      </c>
      <c r="W47" s="119">
        <f t="shared" si="25"/>
        <v>8.5227272727272716</v>
      </c>
      <c r="X47" s="119">
        <f t="shared" si="26"/>
        <v>11.643835616438356</v>
      </c>
      <c r="Y47" s="119">
        <f t="shared" si="27"/>
        <v>7.6923076923076925</v>
      </c>
      <c r="Z47" s="119">
        <f t="shared" si="28"/>
        <v>7.1428571428571423</v>
      </c>
      <c r="AA47" s="119">
        <f t="shared" si="23"/>
        <v>11.818181818181818</v>
      </c>
    </row>
    <row r="48" spans="2:27" ht="43" customHeight="1" x14ac:dyDescent="0.35">
      <c r="B48" s="30" t="s">
        <v>113</v>
      </c>
      <c r="C48" s="81">
        <v>61</v>
      </c>
      <c r="D48" s="31">
        <v>66</v>
      </c>
      <c r="E48" s="31">
        <v>50</v>
      </c>
      <c r="F48" s="31">
        <v>45</v>
      </c>
      <c r="G48" s="31">
        <v>51</v>
      </c>
      <c r="H48" s="136">
        <v>35</v>
      </c>
      <c r="I48" s="136">
        <v>31</v>
      </c>
      <c r="J48" s="136">
        <v>29</v>
      </c>
      <c r="K48" s="136">
        <v>26</v>
      </c>
      <c r="L48" s="38">
        <v>20</v>
      </c>
      <c r="M48" s="38">
        <v>22</v>
      </c>
      <c r="N48" s="134"/>
      <c r="P48" s="30" t="s">
        <v>113</v>
      </c>
      <c r="Q48" s="119">
        <f>(C48/$C$51)*100</f>
        <v>21.328671328671327</v>
      </c>
      <c r="R48" s="119">
        <f>(D48/$D$51)*100</f>
        <v>21.782178217821784</v>
      </c>
      <c r="S48" s="119">
        <f>(E48/$E$51)*100</f>
        <v>19.45525291828794</v>
      </c>
      <c r="T48" s="119">
        <f>(F48/$F$51)*100</f>
        <v>21.12676056338028</v>
      </c>
      <c r="U48" s="119">
        <f>(G48/$G$51)*100</f>
        <v>23.076923076923077</v>
      </c>
      <c r="V48" s="119">
        <f t="shared" si="24"/>
        <v>16.203703703703702</v>
      </c>
      <c r="W48" s="119">
        <f t="shared" si="25"/>
        <v>17.613636363636363</v>
      </c>
      <c r="X48" s="119">
        <f t="shared" si="26"/>
        <v>19.863013698630137</v>
      </c>
      <c r="Y48" s="119">
        <f t="shared" si="27"/>
        <v>18.181818181818183</v>
      </c>
      <c r="Z48" s="119">
        <f t="shared" si="28"/>
        <v>20.408163265306122</v>
      </c>
      <c r="AA48" s="119">
        <f t="shared" si="23"/>
        <v>20</v>
      </c>
    </row>
    <row r="49" spans="2:27" ht="28" x14ac:dyDescent="0.35">
      <c r="B49" s="30" t="s">
        <v>61</v>
      </c>
      <c r="C49" s="81">
        <v>19</v>
      </c>
      <c r="D49" s="31">
        <v>26</v>
      </c>
      <c r="E49" s="31">
        <v>10</v>
      </c>
      <c r="F49" s="31">
        <v>8</v>
      </c>
      <c r="G49" s="31">
        <v>7</v>
      </c>
      <c r="H49" s="184" t="s">
        <v>26</v>
      </c>
      <c r="I49" s="185"/>
      <c r="J49" s="185"/>
      <c r="K49" s="185"/>
      <c r="L49" s="185"/>
      <c r="M49" s="186"/>
      <c r="N49" s="134"/>
      <c r="P49" s="30" t="s">
        <v>61</v>
      </c>
      <c r="Q49" s="119">
        <f>(C49/$C$51)*100</f>
        <v>6.6433566433566433</v>
      </c>
      <c r="R49" s="119">
        <f>(D49/$D$51)*100</f>
        <v>8.5808580858085808</v>
      </c>
      <c r="S49" s="119">
        <f>(E49/$E$51)*100</f>
        <v>3.8910505836575875</v>
      </c>
      <c r="T49" s="119">
        <f>(F49/$F$51)*100</f>
        <v>3.755868544600939</v>
      </c>
      <c r="U49" s="119">
        <f>(G49/$G$51)*100</f>
        <v>3.1674208144796379</v>
      </c>
      <c r="V49" s="189" t="s">
        <v>26</v>
      </c>
      <c r="W49" s="190"/>
      <c r="X49" s="190"/>
      <c r="Y49" s="190"/>
      <c r="Z49" s="190"/>
      <c r="AA49" s="191"/>
    </row>
    <row r="50" spans="2:27" ht="57.5" customHeight="1" x14ac:dyDescent="0.35">
      <c r="B50" s="30" t="s">
        <v>114</v>
      </c>
      <c r="C50" s="184" t="s">
        <v>26</v>
      </c>
      <c r="D50" s="185"/>
      <c r="E50" s="185"/>
      <c r="F50" s="185"/>
      <c r="G50" s="186"/>
      <c r="H50" s="136">
        <v>11</v>
      </c>
      <c r="I50" s="136">
        <v>6</v>
      </c>
      <c r="J50" s="136">
        <v>5</v>
      </c>
      <c r="K50" s="136">
        <v>10</v>
      </c>
      <c r="L50" s="38">
        <v>8</v>
      </c>
      <c r="M50" s="38">
        <v>6</v>
      </c>
      <c r="N50" s="134"/>
      <c r="P50" s="30" t="s">
        <v>114</v>
      </c>
      <c r="Q50" s="188" t="s">
        <v>26</v>
      </c>
      <c r="R50" s="188"/>
      <c r="S50" s="188"/>
      <c r="T50" s="188"/>
      <c r="U50" s="188"/>
      <c r="V50" s="119">
        <f>(H50/H51)*100</f>
        <v>5.0925925925925926</v>
      </c>
      <c r="W50" s="119">
        <f>(I50/I51)*100</f>
        <v>3.4090909090909087</v>
      </c>
      <c r="X50" s="119">
        <f>(J50/J51)*100</f>
        <v>3.4246575342465753</v>
      </c>
      <c r="Y50" s="119">
        <f>(K50/K51)*100</f>
        <v>6.9930069930069934</v>
      </c>
      <c r="Z50" s="119">
        <f>(L50/L51)*100</f>
        <v>8.1632653061224492</v>
      </c>
      <c r="AA50" s="119">
        <f t="shared" si="23"/>
        <v>5.4545454545454541</v>
      </c>
    </row>
    <row r="51" spans="2:27" x14ac:dyDescent="0.35">
      <c r="B51" s="32" t="s">
        <v>2</v>
      </c>
      <c r="C51" s="88">
        <v>286</v>
      </c>
      <c r="D51" s="33">
        <v>303</v>
      </c>
      <c r="E51" s="33">
        <v>257</v>
      </c>
      <c r="F51" s="33">
        <v>213</v>
      </c>
      <c r="G51" s="33">
        <v>221</v>
      </c>
      <c r="H51" s="33">
        <v>216</v>
      </c>
      <c r="I51" s="33">
        <v>176</v>
      </c>
      <c r="J51" s="33">
        <v>146</v>
      </c>
      <c r="K51" s="33">
        <v>143</v>
      </c>
      <c r="L51" s="29">
        <v>98</v>
      </c>
      <c r="M51" s="29">
        <v>110</v>
      </c>
      <c r="N51" s="134"/>
      <c r="P51" s="32" t="s">
        <v>2</v>
      </c>
      <c r="Q51" s="119">
        <v>100</v>
      </c>
      <c r="R51" s="119">
        <v>100</v>
      </c>
      <c r="S51" s="119">
        <v>100</v>
      </c>
      <c r="T51" s="119">
        <v>100</v>
      </c>
      <c r="U51" s="119">
        <v>100</v>
      </c>
      <c r="V51" s="119">
        <v>100</v>
      </c>
      <c r="W51" s="119">
        <v>100</v>
      </c>
      <c r="X51" s="119">
        <v>100</v>
      </c>
      <c r="Y51" s="119">
        <v>100</v>
      </c>
      <c r="Z51" s="119">
        <v>100</v>
      </c>
      <c r="AA51" s="119">
        <v>100</v>
      </c>
    </row>
    <row r="52" spans="2:27" x14ac:dyDescent="0.35">
      <c r="B52" s="63" t="s">
        <v>115</v>
      </c>
    </row>
    <row r="53" spans="2:27" s="56" customFormat="1" x14ac:dyDescent="0.35">
      <c r="B53" s="63"/>
      <c r="C53" s="10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2:27" s="56" customFormat="1" x14ac:dyDescent="0.35">
      <c r="B54" s="63"/>
      <c r="C54" s="10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</row>
    <row r="55" spans="2:27" x14ac:dyDescent="0.35">
      <c r="B55" s="34" t="s">
        <v>159</v>
      </c>
      <c r="C55" s="138"/>
      <c r="D55" s="34"/>
      <c r="E55" s="34"/>
      <c r="P55" s="34" t="s">
        <v>160</v>
      </c>
    </row>
    <row r="56" spans="2:27" x14ac:dyDescent="0.35">
      <c r="B56" s="35" t="s">
        <v>62</v>
      </c>
      <c r="C56" s="139"/>
      <c r="D56" s="35"/>
      <c r="E56" s="35"/>
      <c r="P56" s="126" t="s">
        <v>136</v>
      </c>
    </row>
    <row r="57" spans="2:27" x14ac:dyDescent="0.35">
      <c r="B57" s="28"/>
      <c r="C57" s="84">
        <v>2011</v>
      </c>
      <c r="D57" s="29">
        <v>2012</v>
      </c>
      <c r="E57" s="29">
        <v>2013</v>
      </c>
      <c r="F57" s="29">
        <v>2014</v>
      </c>
      <c r="G57" s="29">
        <v>2015</v>
      </c>
      <c r="H57" s="29">
        <v>2016</v>
      </c>
      <c r="I57" s="29">
        <v>2017</v>
      </c>
      <c r="J57" s="29">
        <v>2018</v>
      </c>
      <c r="K57" s="29">
        <v>2019</v>
      </c>
      <c r="L57" s="29">
        <v>2020</v>
      </c>
      <c r="M57" s="29">
        <v>2021</v>
      </c>
      <c r="P57" s="28"/>
      <c r="Q57" s="29">
        <v>2011</v>
      </c>
      <c r="R57" s="29">
        <v>2012</v>
      </c>
      <c r="S57" s="29">
        <v>2013</v>
      </c>
      <c r="T57" s="29">
        <v>2014</v>
      </c>
      <c r="U57" s="29">
        <v>2015</v>
      </c>
      <c r="V57" s="29">
        <v>2016</v>
      </c>
      <c r="W57" s="29">
        <v>2017</v>
      </c>
      <c r="X57" s="29">
        <v>2018</v>
      </c>
      <c r="Y57" s="29">
        <v>2019</v>
      </c>
      <c r="Z57" s="29">
        <v>2020</v>
      </c>
      <c r="AA57" s="29">
        <v>2021</v>
      </c>
    </row>
    <row r="58" spans="2:27" x14ac:dyDescent="0.35">
      <c r="B58" s="37" t="s">
        <v>63</v>
      </c>
      <c r="C58" s="82">
        <v>110</v>
      </c>
      <c r="D58" s="38">
        <v>118</v>
      </c>
      <c r="E58" s="38">
        <v>118</v>
      </c>
      <c r="F58" s="38">
        <v>102</v>
      </c>
      <c r="G58" s="38">
        <v>99</v>
      </c>
      <c r="H58" s="38">
        <v>99</v>
      </c>
      <c r="I58" s="38">
        <v>86</v>
      </c>
      <c r="J58" s="38">
        <v>70</v>
      </c>
      <c r="K58" s="38">
        <v>59</v>
      </c>
      <c r="L58" s="38">
        <v>41</v>
      </c>
      <c r="M58" s="38">
        <v>55</v>
      </c>
      <c r="P58" s="37" t="s">
        <v>63</v>
      </c>
      <c r="Q58" s="119">
        <f>(C58/$C$68)*100</f>
        <v>38.461538461538467</v>
      </c>
      <c r="R58" s="119">
        <f>(D58/$D$68)*100</f>
        <v>38.943894389438945</v>
      </c>
      <c r="S58" s="119">
        <f>(E58/$E$68)*100</f>
        <v>45.914396887159533</v>
      </c>
      <c r="T58" s="119">
        <f>(F58/$F$68)*100</f>
        <v>47.887323943661968</v>
      </c>
      <c r="U58" s="119">
        <f>(G58/$G$68)*100</f>
        <v>44.796380090497742</v>
      </c>
      <c r="V58" s="119">
        <f>(H58/$H$68)*100</f>
        <v>45.833333333333329</v>
      </c>
      <c r="W58" s="119">
        <f>(I58/$I$68)*100</f>
        <v>48.863636363636367</v>
      </c>
      <c r="X58" s="119">
        <f>(J58/$J$68)*100</f>
        <v>47.945205479452049</v>
      </c>
      <c r="Y58" s="119">
        <f>(K58/$K$68)*100</f>
        <v>41.25874125874126</v>
      </c>
      <c r="Z58" s="119">
        <f>(L58/$L$68)*100</f>
        <v>41.836734693877553</v>
      </c>
      <c r="AA58" s="119">
        <f>(M58/$M$68)*100</f>
        <v>50</v>
      </c>
    </row>
    <row r="59" spans="2:27" x14ac:dyDescent="0.35">
      <c r="B59" s="37" t="s">
        <v>64</v>
      </c>
      <c r="C59" s="82">
        <v>65</v>
      </c>
      <c r="D59" s="38">
        <v>53</v>
      </c>
      <c r="E59" s="38">
        <v>45</v>
      </c>
      <c r="F59" s="38">
        <v>31</v>
      </c>
      <c r="G59" s="38">
        <v>32</v>
      </c>
      <c r="H59" s="38">
        <v>33</v>
      </c>
      <c r="I59" s="38">
        <v>30</v>
      </c>
      <c r="J59" s="38">
        <v>25</v>
      </c>
      <c r="K59" s="38">
        <v>21</v>
      </c>
      <c r="L59" s="38">
        <v>16</v>
      </c>
      <c r="M59" s="38">
        <v>17</v>
      </c>
      <c r="P59" s="37" t="s">
        <v>64</v>
      </c>
      <c r="Q59" s="119">
        <f t="shared" ref="Q59:Q67" si="29">(C59/$C$68)*100</f>
        <v>22.727272727272727</v>
      </c>
      <c r="R59" s="119">
        <f t="shared" ref="R59:R67" si="30">(D59/$D$68)*100</f>
        <v>17.491749174917494</v>
      </c>
      <c r="S59" s="119">
        <f t="shared" ref="S59:S67" si="31">(E59/$E$68)*100</f>
        <v>17.509727626459142</v>
      </c>
      <c r="T59" s="119">
        <f t="shared" ref="T59:T67" si="32">(F59/$F$68)*100</f>
        <v>14.553990610328638</v>
      </c>
      <c r="U59" s="119">
        <f t="shared" ref="U59:U67" si="33">(G59/$G$68)*100</f>
        <v>14.479638009049776</v>
      </c>
      <c r="V59" s="119">
        <f t="shared" ref="V59:V67" si="34">(H59/$H$68)*100</f>
        <v>15.277777777777779</v>
      </c>
      <c r="W59" s="119">
        <f t="shared" ref="W59:W67" si="35">(I59/$I$68)*100</f>
        <v>17.045454545454543</v>
      </c>
      <c r="X59" s="119">
        <f t="shared" ref="X59:X67" si="36">(J59/$J$68)*100</f>
        <v>17.123287671232877</v>
      </c>
      <c r="Y59" s="119">
        <f t="shared" ref="Y59:Y67" si="37">(K59/$K$68)*100</f>
        <v>14.685314685314685</v>
      </c>
      <c r="Z59" s="119">
        <f t="shared" ref="Z59:Z67" si="38">(L59/$L$68)*100</f>
        <v>16.326530612244898</v>
      </c>
      <c r="AA59" s="119">
        <f t="shared" ref="AA59:AA68" si="39">(M59/$M$68)*100</f>
        <v>15.454545454545453</v>
      </c>
    </row>
    <row r="60" spans="2:27" x14ac:dyDescent="0.35">
      <c r="B60" s="37" t="s">
        <v>65</v>
      </c>
      <c r="C60" s="82">
        <v>37</v>
      </c>
      <c r="D60" s="38">
        <v>46</v>
      </c>
      <c r="E60" s="38">
        <v>32</v>
      </c>
      <c r="F60" s="38">
        <v>21</v>
      </c>
      <c r="G60" s="38">
        <v>31</v>
      </c>
      <c r="H60" s="38">
        <v>35</v>
      </c>
      <c r="I60" s="38">
        <v>23</v>
      </c>
      <c r="J60" s="38">
        <v>16</v>
      </c>
      <c r="K60" s="38">
        <v>19</v>
      </c>
      <c r="L60" s="38">
        <v>15</v>
      </c>
      <c r="M60" s="38">
        <v>11</v>
      </c>
      <c r="P60" s="37" t="s">
        <v>65</v>
      </c>
      <c r="Q60" s="119">
        <f t="shared" si="29"/>
        <v>12.937062937062937</v>
      </c>
      <c r="R60" s="119">
        <f t="shared" si="30"/>
        <v>15.181518151815181</v>
      </c>
      <c r="S60" s="119">
        <f t="shared" si="31"/>
        <v>12.45136186770428</v>
      </c>
      <c r="T60" s="119">
        <f t="shared" si="32"/>
        <v>9.8591549295774641</v>
      </c>
      <c r="U60" s="119">
        <f t="shared" si="33"/>
        <v>14.027149321266968</v>
      </c>
      <c r="V60" s="119">
        <f t="shared" si="34"/>
        <v>16.203703703703702</v>
      </c>
      <c r="W60" s="119">
        <f t="shared" si="35"/>
        <v>13.068181818181818</v>
      </c>
      <c r="X60" s="119">
        <f t="shared" si="36"/>
        <v>10.95890410958904</v>
      </c>
      <c r="Y60" s="119">
        <f t="shared" si="37"/>
        <v>13.286713286713287</v>
      </c>
      <c r="Z60" s="119">
        <f t="shared" si="38"/>
        <v>15.306122448979592</v>
      </c>
      <c r="AA60" s="119">
        <f t="shared" si="39"/>
        <v>10</v>
      </c>
    </row>
    <row r="61" spans="2:27" x14ac:dyDescent="0.35">
      <c r="B61" s="37" t="s">
        <v>66</v>
      </c>
      <c r="C61" s="82">
        <v>19</v>
      </c>
      <c r="D61" s="38">
        <v>26</v>
      </c>
      <c r="E61" s="38">
        <v>16</v>
      </c>
      <c r="F61" s="38">
        <v>18</v>
      </c>
      <c r="G61" s="38">
        <v>16</v>
      </c>
      <c r="H61" s="38">
        <v>13</v>
      </c>
      <c r="I61" s="38">
        <v>5</v>
      </c>
      <c r="J61" s="38">
        <v>7</v>
      </c>
      <c r="K61" s="38">
        <v>14</v>
      </c>
      <c r="L61" s="38">
        <v>8</v>
      </c>
      <c r="M61" s="38">
        <v>9</v>
      </c>
      <c r="P61" s="37" t="s">
        <v>66</v>
      </c>
      <c r="Q61" s="119">
        <f t="shared" si="29"/>
        <v>6.6433566433566433</v>
      </c>
      <c r="R61" s="119">
        <f t="shared" si="30"/>
        <v>8.5808580858085808</v>
      </c>
      <c r="S61" s="119">
        <f t="shared" si="31"/>
        <v>6.2256809338521402</v>
      </c>
      <c r="T61" s="119">
        <f t="shared" si="32"/>
        <v>8.4507042253521121</v>
      </c>
      <c r="U61" s="119">
        <f t="shared" si="33"/>
        <v>7.2398190045248878</v>
      </c>
      <c r="V61" s="119">
        <f t="shared" si="34"/>
        <v>6.0185185185185182</v>
      </c>
      <c r="W61" s="119">
        <f t="shared" si="35"/>
        <v>2.8409090909090908</v>
      </c>
      <c r="X61" s="119">
        <f t="shared" si="36"/>
        <v>4.7945205479452051</v>
      </c>
      <c r="Y61" s="119">
        <f t="shared" si="37"/>
        <v>9.79020979020979</v>
      </c>
      <c r="Z61" s="119">
        <f t="shared" si="38"/>
        <v>8.1632653061224492</v>
      </c>
      <c r="AA61" s="119">
        <f t="shared" si="39"/>
        <v>8.1818181818181817</v>
      </c>
    </row>
    <row r="62" spans="2:27" ht="42" x14ac:dyDescent="0.35">
      <c r="B62" s="37" t="s">
        <v>84</v>
      </c>
      <c r="C62" s="82">
        <v>0</v>
      </c>
      <c r="D62" s="55">
        <v>0</v>
      </c>
      <c r="E62" s="38">
        <v>0</v>
      </c>
      <c r="F62" s="38">
        <v>0</v>
      </c>
      <c r="G62" s="38">
        <v>9</v>
      </c>
      <c r="H62" s="38">
        <v>9</v>
      </c>
      <c r="I62" s="38">
        <v>6</v>
      </c>
      <c r="J62" s="38">
        <v>6</v>
      </c>
      <c r="K62" s="38">
        <v>9</v>
      </c>
      <c r="L62" s="38">
        <v>9</v>
      </c>
      <c r="M62" s="38">
        <v>4</v>
      </c>
      <c r="P62" s="37" t="s">
        <v>84</v>
      </c>
      <c r="Q62" s="119">
        <f t="shared" si="29"/>
        <v>0</v>
      </c>
      <c r="R62" s="119">
        <f t="shared" si="30"/>
        <v>0</v>
      </c>
      <c r="S62" s="119">
        <f t="shared" si="31"/>
        <v>0</v>
      </c>
      <c r="T62" s="119">
        <f t="shared" si="32"/>
        <v>0</v>
      </c>
      <c r="U62" s="119">
        <f t="shared" si="33"/>
        <v>4.0723981900452486</v>
      </c>
      <c r="V62" s="119">
        <f t="shared" si="34"/>
        <v>4.1666666666666661</v>
      </c>
      <c r="W62" s="119">
        <f t="shared" si="35"/>
        <v>3.4090909090909087</v>
      </c>
      <c r="X62" s="119">
        <f t="shared" si="36"/>
        <v>4.10958904109589</v>
      </c>
      <c r="Y62" s="119">
        <f t="shared" si="37"/>
        <v>6.2937062937062942</v>
      </c>
      <c r="Z62" s="119">
        <f t="shared" si="38"/>
        <v>9.183673469387756</v>
      </c>
      <c r="AA62" s="119">
        <f t="shared" si="39"/>
        <v>3.6363636363636362</v>
      </c>
    </row>
    <row r="63" spans="2:27" x14ac:dyDescent="0.35">
      <c r="B63" s="37" t="s">
        <v>59</v>
      </c>
      <c r="C63" s="82">
        <v>40</v>
      </c>
      <c r="D63" s="38">
        <v>34</v>
      </c>
      <c r="E63" s="38">
        <v>19</v>
      </c>
      <c r="F63" s="38">
        <v>18</v>
      </c>
      <c r="G63" s="38">
        <v>6</v>
      </c>
      <c r="H63" s="38">
        <v>6</v>
      </c>
      <c r="I63" s="38">
        <v>5</v>
      </c>
      <c r="J63" s="38">
        <v>5</v>
      </c>
      <c r="K63" s="38">
        <v>3</v>
      </c>
      <c r="L63" s="38">
        <v>2</v>
      </c>
      <c r="M63" s="38">
        <v>0</v>
      </c>
      <c r="P63" s="37" t="s">
        <v>59</v>
      </c>
      <c r="Q63" s="119">
        <f t="shared" si="29"/>
        <v>13.986013986013987</v>
      </c>
      <c r="R63" s="119">
        <f t="shared" si="30"/>
        <v>11.221122112211221</v>
      </c>
      <c r="S63" s="119">
        <f t="shared" si="31"/>
        <v>7.3929961089494167</v>
      </c>
      <c r="T63" s="119">
        <f t="shared" si="32"/>
        <v>8.4507042253521121</v>
      </c>
      <c r="U63" s="119">
        <f t="shared" si="33"/>
        <v>2.7149321266968327</v>
      </c>
      <c r="V63" s="119">
        <f t="shared" si="34"/>
        <v>2.7777777777777777</v>
      </c>
      <c r="W63" s="119">
        <f t="shared" si="35"/>
        <v>2.8409090909090908</v>
      </c>
      <c r="X63" s="119">
        <f t="shared" si="36"/>
        <v>3.4246575342465753</v>
      </c>
      <c r="Y63" s="119">
        <f t="shared" si="37"/>
        <v>2.0979020979020979</v>
      </c>
      <c r="Z63" s="119">
        <f t="shared" si="38"/>
        <v>2.0408163265306123</v>
      </c>
      <c r="AA63" s="119">
        <f t="shared" si="39"/>
        <v>0</v>
      </c>
    </row>
    <row r="64" spans="2:27" ht="42" x14ac:dyDescent="0.35">
      <c r="B64" s="37" t="s">
        <v>67</v>
      </c>
      <c r="C64" s="82">
        <v>2</v>
      </c>
      <c r="D64" s="38">
        <v>4</v>
      </c>
      <c r="E64" s="38">
        <v>4</v>
      </c>
      <c r="F64" s="38">
        <v>5</v>
      </c>
      <c r="G64" s="38">
        <v>1</v>
      </c>
      <c r="H64" s="38">
        <v>1</v>
      </c>
      <c r="I64" s="38">
        <v>1</v>
      </c>
      <c r="J64" s="38">
        <v>2</v>
      </c>
      <c r="K64" s="38">
        <v>1</v>
      </c>
      <c r="L64" s="38">
        <v>3</v>
      </c>
      <c r="M64" s="38">
        <v>4</v>
      </c>
      <c r="P64" s="37" t="s">
        <v>67</v>
      </c>
      <c r="Q64" s="119">
        <f t="shared" si="29"/>
        <v>0.69930069930069927</v>
      </c>
      <c r="R64" s="119">
        <f t="shared" si="30"/>
        <v>1.3201320132013201</v>
      </c>
      <c r="S64" s="119">
        <f t="shared" si="31"/>
        <v>1.556420233463035</v>
      </c>
      <c r="T64" s="119">
        <f t="shared" si="32"/>
        <v>2.3474178403755865</v>
      </c>
      <c r="U64" s="119">
        <f t="shared" si="33"/>
        <v>0.45248868778280549</v>
      </c>
      <c r="V64" s="119">
        <f t="shared" si="34"/>
        <v>0.46296296296296291</v>
      </c>
      <c r="W64" s="119">
        <f t="shared" si="35"/>
        <v>0.56818181818181823</v>
      </c>
      <c r="X64" s="119">
        <f t="shared" si="36"/>
        <v>1.3698630136986301</v>
      </c>
      <c r="Y64" s="119">
        <f t="shared" si="37"/>
        <v>0.69930069930069927</v>
      </c>
      <c r="Z64" s="119">
        <f t="shared" si="38"/>
        <v>3.0612244897959182</v>
      </c>
      <c r="AA64" s="119">
        <f t="shared" si="39"/>
        <v>3.6363636363636362</v>
      </c>
    </row>
    <row r="65" spans="2:27" ht="42" x14ac:dyDescent="0.35">
      <c r="B65" s="37" t="s">
        <v>68</v>
      </c>
      <c r="C65" s="82">
        <v>3</v>
      </c>
      <c r="D65" s="38">
        <v>5</v>
      </c>
      <c r="E65" s="38">
        <v>9</v>
      </c>
      <c r="F65" s="38">
        <v>2</v>
      </c>
      <c r="G65" s="38">
        <v>2</v>
      </c>
      <c r="H65" s="38">
        <v>1</v>
      </c>
      <c r="I65" s="38">
        <v>3</v>
      </c>
      <c r="J65" s="38">
        <v>1</v>
      </c>
      <c r="K65" s="38">
        <v>0</v>
      </c>
      <c r="L65" s="38">
        <v>0</v>
      </c>
      <c r="M65" s="38">
        <v>2</v>
      </c>
      <c r="P65" s="37" t="s">
        <v>68</v>
      </c>
      <c r="Q65" s="119">
        <f t="shared" si="29"/>
        <v>1.048951048951049</v>
      </c>
      <c r="R65" s="119">
        <f t="shared" si="30"/>
        <v>1.6501650165016499</v>
      </c>
      <c r="S65" s="119">
        <f t="shared" si="31"/>
        <v>3.5019455252918288</v>
      </c>
      <c r="T65" s="119">
        <f t="shared" si="32"/>
        <v>0.93896713615023475</v>
      </c>
      <c r="U65" s="119">
        <f t="shared" si="33"/>
        <v>0.90497737556561098</v>
      </c>
      <c r="V65" s="119">
        <f t="shared" si="34"/>
        <v>0.46296296296296291</v>
      </c>
      <c r="W65" s="119">
        <f t="shared" si="35"/>
        <v>1.7045454545454544</v>
      </c>
      <c r="X65" s="119">
        <f t="shared" si="36"/>
        <v>0.68493150684931503</v>
      </c>
      <c r="Y65" s="119">
        <f t="shared" si="37"/>
        <v>0</v>
      </c>
      <c r="Z65" s="119">
        <f t="shared" si="38"/>
        <v>0</v>
      </c>
      <c r="AA65" s="119">
        <f t="shared" si="39"/>
        <v>1.8181818181818181</v>
      </c>
    </row>
    <row r="66" spans="2:27" ht="28" x14ac:dyDescent="0.35">
      <c r="B66" s="37" t="s">
        <v>69</v>
      </c>
      <c r="C66" s="82">
        <v>8</v>
      </c>
      <c r="D66" s="38">
        <v>16</v>
      </c>
      <c r="E66" s="38">
        <v>14</v>
      </c>
      <c r="F66" s="38">
        <v>16</v>
      </c>
      <c r="G66" s="38">
        <v>13</v>
      </c>
      <c r="H66" s="38">
        <v>8</v>
      </c>
      <c r="I66" s="38">
        <v>6</v>
      </c>
      <c r="J66" s="38">
        <v>10</v>
      </c>
      <c r="K66" s="38">
        <v>11</v>
      </c>
      <c r="L66" s="38">
        <v>2</v>
      </c>
      <c r="M66" s="38">
        <v>3</v>
      </c>
      <c r="P66" s="37" t="s">
        <v>69</v>
      </c>
      <c r="Q66" s="119">
        <f t="shared" si="29"/>
        <v>2.7972027972027971</v>
      </c>
      <c r="R66" s="119">
        <f t="shared" si="30"/>
        <v>5.2805280528052805</v>
      </c>
      <c r="S66" s="119">
        <f t="shared" si="31"/>
        <v>5.4474708171206228</v>
      </c>
      <c r="T66" s="119">
        <f t="shared" si="32"/>
        <v>7.511737089201878</v>
      </c>
      <c r="U66" s="119">
        <f t="shared" si="33"/>
        <v>5.8823529411764701</v>
      </c>
      <c r="V66" s="119">
        <f t="shared" si="34"/>
        <v>3.7037037037037033</v>
      </c>
      <c r="W66" s="119">
        <f t="shared" si="35"/>
        <v>3.4090909090909087</v>
      </c>
      <c r="X66" s="119">
        <f t="shared" si="36"/>
        <v>6.8493150684931505</v>
      </c>
      <c r="Y66" s="119">
        <f t="shared" si="37"/>
        <v>7.6923076923076925</v>
      </c>
      <c r="Z66" s="119">
        <f t="shared" si="38"/>
        <v>2.0408163265306123</v>
      </c>
      <c r="AA66" s="119">
        <f t="shared" si="39"/>
        <v>2.7272727272727271</v>
      </c>
    </row>
    <row r="67" spans="2:27" ht="56" x14ac:dyDescent="0.35">
      <c r="B67" s="37" t="s">
        <v>70</v>
      </c>
      <c r="C67" s="82">
        <v>2</v>
      </c>
      <c r="D67" s="38">
        <v>1</v>
      </c>
      <c r="E67" s="38">
        <v>0</v>
      </c>
      <c r="F67" s="38">
        <v>0</v>
      </c>
      <c r="G67" s="38">
        <v>12</v>
      </c>
      <c r="H67" s="38">
        <v>11</v>
      </c>
      <c r="I67" s="38">
        <v>11</v>
      </c>
      <c r="J67" s="38">
        <v>4</v>
      </c>
      <c r="K67" s="38">
        <v>6</v>
      </c>
      <c r="L67" s="38">
        <v>2</v>
      </c>
      <c r="M67" s="38">
        <v>5</v>
      </c>
      <c r="P67" s="37" t="s">
        <v>70</v>
      </c>
      <c r="Q67" s="119">
        <f t="shared" si="29"/>
        <v>0.69930069930069927</v>
      </c>
      <c r="R67" s="119">
        <f t="shared" si="30"/>
        <v>0.33003300330033003</v>
      </c>
      <c r="S67" s="119">
        <f t="shared" si="31"/>
        <v>0</v>
      </c>
      <c r="T67" s="119">
        <f t="shared" si="32"/>
        <v>0</v>
      </c>
      <c r="U67" s="119">
        <f t="shared" si="33"/>
        <v>5.4298642533936654</v>
      </c>
      <c r="V67" s="119">
        <f t="shared" si="34"/>
        <v>5.0925925925925926</v>
      </c>
      <c r="W67" s="119">
        <f t="shared" si="35"/>
        <v>6.25</v>
      </c>
      <c r="X67" s="119">
        <f t="shared" si="36"/>
        <v>2.7397260273972601</v>
      </c>
      <c r="Y67" s="119">
        <f t="shared" si="37"/>
        <v>4.1958041958041958</v>
      </c>
      <c r="Z67" s="119">
        <f t="shared" si="38"/>
        <v>2.0408163265306123</v>
      </c>
      <c r="AA67" s="119">
        <f t="shared" si="39"/>
        <v>4.5454545454545459</v>
      </c>
    </row>
    <row r="68" spans="2:27" x14ac:dyDescent="0.35">
      <c r="B68" s="28" t="s">
        <v>2</v>
      </c>
      <c r="C68" s="84">
        <v>286</v>
      </c>
      <c r="D68" s="29">
        <v>303</v>
      </c>
      <c r="E68" s="29">
        <v>257</v>
      </c>
      <c r="F68" s="29">
        <v>213</v>
      </c>
      <c r="G68" s="29">
        <v>221</v>
      </c>
      <c r="H68" s="29">
        <v>216</v>
      </c>
      <c r="I68" s="29">
        <v>176</v>
      </c>
      <c r="J68" s="29">
        <v>146</v>
      </c>
      <c r="K68" s="29">
        <v>143</v>
      </c>
      <c r="L68" s="29">
        <v>98</v>
      </c>
      <c r="M68" s="29">
        <v>110</v>
      </c>
      <c r="P68" s="28" t="s">
        <v>2</v>
      </c>
      <c r="Q68" s="119">
        <v>100</v>
      </c>
      <c r="R68" s="119">
        <v>100</v>
      </c>
      <c r="S68" s="119">
        <v>100</v>
      </c>
      <c r="T68" s="119">
        <v>100</v>
      </c>
      <c r="U68" s="119">
        <v>100</v>
      </c>
      <c r="V68" s="119">
        <v>100</v>
      </c>
      <c r="W68" s="119">
        <v>100</v>
      </c>
      <c r="X68" s="119">
        <v>100</v>
      </c>
      <c r="Y68" s="119">
        <v>100</v>
      </c>
      <c r="Z68" s="119">
        <v>100</v>
      </c>
      <c r="AA68" s="119">
        <f t="shared" si="39"/>
        <v>100</v>
      </c>
    </row>
    <row r="69" spans="2:27" x14ac:dyDescent="0.35"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</row>
    <row r="70" spans="2:27" x14ac:dyDescent="0.35">
      <c r="B70" s="11" t="s">
        <v>44</v>
      </c>
      <c r="C70" s="11"/>
      <c r="D70" s="11"/>
      <c r="E70" s="11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98"/>
    </row>
  </sheetData>
  <mergeCells count="25">
    <mergeCell ref="Q47:U47"/>
    <mergeCell ref="Q50:U50"/>
    <mergeCell ref="P54:Z54"/>
    <mergeCell ref="P70:Z70"/>
    <mergeCell ref="V49:AA49"/>
    <mergeCell ref="Q42:U42"/>
    <mergeCell ref="Q44:U44"/>
    <mergeCell ref="Q45:U45"/>
    <mergeCell ref="Q46:U46"/>
    <mergeCell ref="V43:AA43"/>
    <mergeCell ref="P16:Z16"/>
    <mergeCell ref="P25:Z25"/>
    <mergeCell ref="P36:Z36"/>
    <mergeCell ref="Q41:U41"/>
    <mergeCell ref="V40:AA40"/>
    <mergeCell ref="C41:G41"/>
    <mergeCell ref="C42:G42"/>
    <mergeCell ref="H40:M40"/>
    <mergeCell ref="H49:M49"/>
    <mergeCell ref="H43:M43"/>
    <mergeCell ref="C50:G50"/>
    <mergeCell ref="C44:G44"/>
    <mergeCell ref="C45:G45"/>
    <mergeCell ref="C46:G46"/>
    <mergeCell ref="C47:G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55"/>
  <sheetViews>
    <sheetView zoomScale="80" zoomScaleNormal="80" workbookViewId="0">
      <selection activeCell="P27" sqref="P27"/>
    </sheetView>
  </sheetViews>
  <sheetFormatPr defaultRowHeight="14.5" x14ac:dyDescent="0.35"/>
  <cols>
    <col min="1" max="1" width="3.81640625" customWidth="1"/>
    <col min="2" max="2" width="17.08984375" customWidth="1"/>
    <col min="3" max="4" width="10.36328125" customWidth="1"/>
    <col min="12" max="12" width="8.81640625" style="10"/>
    <col min="14" max="14" width="8.81640625" style="56"/>
    <col min="16" max="16" width="14.54296875" style="125" customWidth="1"/>
    <col min="17" max="27" width="8.81640625" style="125"/>
  </cols>
  <sheetData>
    <row r="1" spans="2:27" x14ac:dyDescent="0.35">
      <c r="B1" s="1" t="s">
        <v>0</v>
      </c>
      <c r="C1" s="1"/>
      <c r="D1" s="1"/>
      <c r="E1" s="1"/>
    </row>
    <row r="2" spans="2:27" x14ac:dyDescent="0.35">
      <c r="B2" s="1" t="s">
        <v>85</v>
      </c>
      <c r="C2" s="1"/>
      <c r="D2" s="1"/>
      <c r="E2" s="1"/>
    </row>
    <row r="3" spans="2:27" s="56" customFormat="1" x14ac:dyDescent="0.35">
      <c r="B3" s="1"/>
      <c r="C3" s="1"/>
      <c r="D3" s="1"/>
      <c r="E3" s="1"/>
      <c r="L3" s="10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2:27" s="56" customFormat="1" x14ac:dyDescent="0.35">
      <c r="B4" s="1" t="s">
        <v>81</v>
      </c>
      <c r="C4" s="1"/>
      <c r="D4" s="1"/>
      <c r="E4" s="1"/>
      <c r="L4" s="10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2:27" s="56" customFormat="1" x14ac:dyDescent="0.35">
      <c r="B5" s="1" t="s">
        <v>87</v>
      </c>
      <c r="C5" s="1"/>
      <c r="D5" s="1"/>
      <c r="E5" s="1"/>
      <c r="L5" s="10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2:27" s="56" customFormat="1" x14ac:dyDescent="0.35">
      <c r="B6" s="12"/>
      <c r="C6" s="29">
        <v>2011</v>
      </c>
      <c r="D6" s="29">
        <v>2012</v>
      </c>
      <c r="E6" s="29">
        <v>2013</v>
      </c>
      <c r="F6" s="29">
        <v>2014</v>
      </c>
      <c r="G6" s="29">
        <v>2015</v>
      </c>
      <c r="H6" s="40">
        <v>2016</v>
      </c>
      <c r="I6" s="40">
        <v>2017</v>
      </c>
      <c r="J6" s="29">
        <v>2018</v>
      </c>
      <c r="K6" s="29">
        <v>2019</v>
      </c>
      <c r="L6" s="84">
        <v>2020</v>
      </c>
      <c r="M6" s="84">
        <v>2021</v>
      </c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2:27" s="56" customFormat="1" ht="28.5" x14ac:dyDescent="0.35">
      <c r="B7" s="4" t="s">
        <v>88</v>
      </c>
      <c r="C7" s="27">
        <v>110</v>
      </c>
      <c r="D7" s="27">
        <v>84</v>
      </c>
      <c r="E7" s="27">
        <v>63</v>
      </c>
      <c r="F7" s="27">
        <v>55</v>
      </c>
      <c r="G7" s="27">
        <v>36</v>
      </c>
      <c r="H7" s="27">
        <v>70</v>
      </c>
      <c r="I7" s="27">
        <v>38</v>
      </c>
      <c r="J7" s="27">
        <v>28</v>
      </c>
      <c r="K7" s="27">
        <v>35</v>
      </c>
      <c r="L7" s="83">
        <v>23</v>
      </c>
      <c r="M7" s="140">
        <v>29</v>
      </c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</row>
    <row r="8" spans="2:27" s="56" customFormat="1" x14ac:dyDescent="0.35">
      <c r="B8" s="14" t="s">
        <v>89</v>
      </c>
      <c r="C8" s="27">
        <v>57</v>
      </c>
      <c r="D8" s="27">
        <v>47</v>
      </c>
      <c r="E8" s="27">
        <v>38</v>
      </c>
      <c r="F8" s="27">
        <v>40</v>
      </c>
      <c r="G8" s="27">
        <v>39</v>
      </c>
      <c r="H8" s="27">
        <v>27</v>
      </c>
      <c r="I8" s="27">
        <v>29</v>
      </c>
      <c r="J8" s="27">
        <v>33</v>
      </c>
      <c r="K8" s="27">
        <v>16</v>
      </c>
      <c r="L8" s="83">
        <v>6</v>
      </c>
      <c r="M8" s="82">
        <v>6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</row>
    <row r="9" spans="2:27" s="56" customFormat="1" x14ac:dyDescent="0.35">
      <c r="B9" s="1"/>
      <c r="C9" s="1"/>
      <c r="D9" s="1"/>
      <c r="E9" s="1"/>
      <c r="L9" s="10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2:27" x14ac:dyDescent="0.35">
      <c r="B10" s="1" t="s">
        <v>173</v>
      </c>
      <c r="C10" s="1"/>
      <c r="D10" s="1"/>
      <c r="E10" s="1"/>
      <c r="P10" s="1" t="s">
        <v>172</v>
      </c>
    </row>
    <row r="11" spans="2:27" x14ac:dyDescent="0.35">
      <c r="B11" s="1" t="s">
        <v>71</v>
      </c>
      <c r="C11" s="1"/>
      <c r="D11" s="1"/>
      <c r="E11" s="1"/>
      <c r="P11" s="126" t="s">
        <v>137</v>
      </c>
    </row>
    <row r="12" spans="2:27" x14ac:dyDescent="0.35">
      <c r="B12" s="39"/>
      <c r="C12" s="29">
        <v>2011</v>
      </c>
      <c r="D12" s="29">
        <v>2012</v>
      </c>
      <c r="E12" s="29">
        <v>2013</v>
      </c>
      <c r="F12" s="29">
        <v>2014</v>
      </c>
      <c r="G12" s="29">
        <v>2015</v>
      </c>
      <c r="H12" s="40">
        <v>2016</v>
      </c>
      <c r="I12" s="40">
        <v>2017</v>
      </c>
      <c r="J12" s="84">
        <v>2018</v>
      </c>
      <c r="K12" s="84">
        <v>2019</v>
      </c>
      <c r="L12" s="84">
        <v>2020</v>
      </c>
      <c r="M12" s="84">
        <v>2021</v>
      </c>
      <c r="P12" s="39"/>
      <c r="Q12" s="29">
        <v>2011</v>
      </c>
      <c r="R12" s="29">
        <v>2012</v>
      </c>
      <c r="S12" s="29">
        <v>2013</v>
      </c>
      <c r="T12" s="29">
        <v>2014</v>
      </c>
      <c r="U12" s="29">
        <v>2015</v>
      </c>
      <c r="V12" s="40">
        <v>2016</v>
      </c>
      <c r="W12" s="40">
        <v>2017</v>
      </c>
      <c r="X12" s="84">
        <v>2018</v>
      </c>
      <c r="Y12" s="84">
        <v>2019</v>
      </c>
      <c r="Z12" s="84">
        <v>2020</v>
      </c>
      <c r="AA12" s="45">
        <v>2021</v>
      </c>
    </row>
    <row r="13" spans="2:27" x14ac:dyDescent="0.35">
      <c r="B13" s="37" t="s">
        <v>72</v>
      </c>
      <c r="C13" s="58">
        <v>69</v>
      </c>
      <c r="D13" s="58">
        <v>57</v>
      </c>
      <c r="E13" s="42">
        <v>37</v>
      </c>
      <c r="F13" s="38">
        <v>36</v>
      </c>
      <c r="G13" s="41">
        <v>22</v>
      </c>
      <c r="H13" s="42">
        <v>47</v>
      </c>
      <c r="I13" s="42">
        <v>20</v>
      </c>
      <c r="J13" s="86">
        <v>22</v>
      </c>
      <c r="K13" s="86">
        <v>18</v>
      </c>
      <c r="L13" s="86">
        <v>14</v>
      </c>
      <c r="M13" s="82">
        <v>19</v>
      </c>
      <c r="P13" s="37" t="s">
        <v>72</v>
      </c>
      <c r="Q13" s="119">
        <f>(C13/$C$18)*100</f>
        <v>62.727272727272734</v>
      </c>
      <c r="R13" s="119">
        <f>(D13/$D$18)*100</f>
        <v>67.857142857142861</v>
      </c>
      <c r="S13" s="119">
        <f>(E13/$E$18)*100</f>
        <v>58.730158730158735</v>
      </c>
      <c r="T13" s="119">
        <f>(F13/$F$18)*100</f>
        <v>65.454545454545453</v>
      </c>
      <c r="U13" s="119">
        <f>(G13/$G$18)*100</f>
        <v>61.111111111111114</v>
      </c>
      <c r="V13" s="119">
        <f>(H13/$H$18)*100</f>
        <v>67.142857142857139</v>
      </c>
      <c r="W13" s="119">
        <f>(I13/$I$18)*100</f>
        <v>52.631578947368418</v>
      </c>
      <c r="X13" s="119">
        <f>(J13/$J$18)*100</f>
        <v>78.571428571428569</v>
      </c>
      <c r="Y13" s="119">
        <f>(K13/$K$18)*100</f>
        <v>51.428571428571423</v>
      </c>
      <c r="Z13" s="119">
        <f>(L13/$L$18)*100</f>
        <v>60.869565217391312</v>
      </c>
      <c r="AA13" s="119">
        <f t="shared" ref="AA13:AA18" si="0">(M13/$M$18)*100</f>
        <v>65.517241379310349</v>
      </c>
    </row>
    <row r="14" spans="2:27" x14ac:dyDescent="0.35">
      <c r="B14" s="43" t="s">
        <v>73</v>
      </c>
      <c r="C14" s="58">
        <v>6</v>
      </c>
      <c r="D14" s="58">
        <v>6</v>
      </c>
      <c r="E14" s="42">
        <v>5</v>
      </c>
      <c r="F14" s="38">
        <v>3</v>
      </c>
      <c r="G14" s="41">
        <v>1</v>
      </c>
      <c r="H14" s="42">
        <v>5</v>
      </c>
      <c r="I14" s="42">
        <v>1</v>
      </c>
      <c r="J14" s="86">
        <v>0</v>
      </c>
      <c r="K14" s="86">
        <v>0</v>
      </c>
      <c r="L14" s="86">
        <v>1</v>
      </c>
      <c r="M14" s="82">
        <v>0</v>
      </c>
      <c r="P14" s="43" t="s">
        <v>73</v>
      </c>
      <c r="Q14" s="119">
        <f>(C14/$C$18)*100</f>
        <v>5.4545454545454541</v>
      </c>
      <c r="R14" s="119">
        <f>(D14/$D$18)*100</f>
        <v>7.1428571428571423</v>
      </c>
      <c r="S14" s="119">
        <f>(E14/$E$18)*100</f>
        <v>7.9365079365079358</v>
      </c>
      <c r="T14" s="119">
        <f>(F14/$F$18)*100</f>
        <v>5.4545454545454541</v>
      </c>
      <c r="U14" s="119">
        <f>(G14/$G$18)*100</f>
        <v>2.7777777777777777</v>
      </c>
      <c r="V14" s="119">
        <f>(H14/$H$18)*100</f>
        <v>7.1428571428571423</v>
      </c>
      <c r="W14" s="119">
        <f>(I14/$I$18)*100</f>
        <v>2.6315789473684208</v>
      </c>
      <c r="X14" s="119">
        <f>(J14/$J$18)*100</f>
        <v>0</v>
      </c>
      <c r="Y14" s="119">
        <f>(K14/$K$18)*100</f>
        <v>0</v>
      </c>
      <c r="Z14" s="119">
        <f>(L14/$L$18)*100</f>
        <v>4.3478260869565215</v>
      </c>
      <c r="AA14" s="119">
        <f t="shared" si="0"/>
        <v>0</v>
      </c>
    </row>
    <row r="15" spans="2:27" x14ac:dyDescent="0.35">
      <c r="B15" s="43" t="s">
        <v>74</v>
      </c>
      <c r="C15" s="58">
        <v>28</v>
      </c>
      <c r="D15" s="58">
        <v>11</v>
      </c>
      <c r="E15" s="42">
        <v>11</v>
      </c>
      <c r="F15" s="38">
        <v>8</v>
      </c>
      <c r="G15" s="41">
        <v>6</v>
      </c>
      <c r="H15" s="42">
        <v>13</v>
      </c>
      <c r="I15" s="42">
        <v>11</v>
      </c>
      <c r="J15" s="86">
        <v>4</v>
      </c>
      <c r="K15" s="86">
        <v>7</v>
      </c>
      <c r="L15" s="86">
        <v>3</v>
      </c>
      <c r="M15" s="82">
        <v>5</v>
      </c>
      <c r="P15" s="43" t="s">
        <v>74</v>
      </c>
      <c r="Q15" s="119">
        <f>(C15/$C$18)*100</f>
        <v>25.454545454545453</v>
      </c>
      <c r="R15" s="119">
        <f>(D15/$D$18)*100</f>
        <v>13.095238095238097</v>
      </c>
      <c r="S15" s="119">
        <f>(E15/$E$18)*100</f>
        <v>17.460317460317459</v>
      </c>
      <c r="T15" s="119">
        <f>(F15/$F$18)*100</f>
        <v>14.545454545454545</v>
      </c>
      <c r="U15" s="119">
        <f>(G15/$G$18)*100</f>
        <v>16.666666666666664</v>
      </c>
      <c r="V15" s="119">
        <f>(H15/$H$18)*100</f>
        <v>18.571428571428573</v>
      </c>
      <c r="W15" s="119">
        <f>(I15/$I$18)*100</f>
        <v>28.947368421052634</v>
      </c>
      <c r="X15" s="119">
        <f>(J15/$J$18)*100</f>
        <v>14.285714285714285</v>
      </c>
      <c r="Y15" s="119">
        <f>(K15/$K$18)*100</f>
        <v>20</v>
      </c>
      <c r="Z15" s="119">
        <f>(L15/$L$18)*100</f>
        <v>13.043478260869565</v>
      </c>
      <c r="AA15" s="119">
        <f t="shared" si="0"/>
        <v>17.241379310344829</v>
      </c>
    </row>
    <row r="16" spans="2:27" x14ac:dyDescent="0.35">
      <c r="B16" s="43" t="s">
        <v>75</v>
      </c>
      <c r="C16" s="58">
        <v>6</v>
      </c>
      <c r="D16" s="58">
        <v>8</v>
      </c>
      <c r="E16" s="42">
        <v>9</v>
      </c>
      <c r="F16" s="38">
        <v>6</v>
      </c>
      <c r="G16" s="41">
        <v>7</v>
      </c>
      <c r="H16" s="42">
        <v>5</v>
      </c>
      <c r="I16" s="42">
        <v>6</v>
      </c>
      <c r="J16" s="86">
        <v>2</v>
      </c>
      <c r="K16" s="86">
        <v>10</v>
      </c>
      <c r="L16" s="86">
        <v>5</v>
      </c>
      <c r="M16" s="82">
        <v>4</v>
      </c>
      <c r="P16" s="43" t="s">
        <v>75</v>
      </c>
      <c r="Q16" s="119">
        <f>(C16/$C$18)*100</f>
        <v>5.4545454545454541</v>
      </c>
      <c r="R16" s="119">
        <f>(D16/$D$18)*100</f>
        <v>9.5238095238095237</v>
      </c>
      <c r="S16" s="119">
        <f>(E16/$E$18)*100</f>
        <v>14.285714285714285</v>
      </c>
      <c r="T16" s="119">
        <f>(F16/$F$18)*100</f>
        <v>10.909090909090908</v>
      </c>
      <c r="U16" s="119">
        <f>(G16/$G$18)*100</f>
        <v>19.444444444444446</v>
      </c>
      <c r="V16" s="119">
        <f>(H16/$H$18)*100</f>
        <v>7.1428571428571423</v>
      </c>
      <c r="W16" s="119">
        <f>(I16/$I$18)*100</f>
        <v>15.789473684210526</v>
      </c>
      <c r="X16" s="119">
        <f>(J16/$J$18)*100</f>
        <v>7.1428571428571423</v>
      </c>
      <c r="Y16" s="119">
        <f>(K16/$K$18)*100</f>
        <v>28.571428571428569</v>
      </c>
      <c r="Z16" s="119">
        <f>(L16/$L$18)*100</f>
        <v>21.739130434782609</v>
      </c>
      <c r="AA16" s="119">
        <f t="shared" si="0"/>
        <v>13.793103448275861</v>
      </c>
    </row>
    <row r="17" spans="2:27" x14ac:dyDescent="0.35">
      <c r="B17" s="43" t="s">
        <v>76</v>
      </c>
      <c r="C17" s="58">
        <v>1</v>
      </c>
      <c r="D17" s="58">
        <v>2</v>
      </c>
      <c r="E17" s="42">
        <v>1</v>
      </c>
      <c r="F17" s="38">
        <v>2</v>
      </c>
      <c r="G17" s="41">
        <v>0</v>
      </c>
      <c r="H17" s="42">
        <v>0</v>
      </c>
      <c r="I17" s="42">
        <v>0</v>
      </c>
      <c r="J17" s="86">
        <v>0</v>
      </c>
      <c r="K17" s="86">
        <v>0</v>
      </c>
      <c r="L17" s="86">
        <v>0</v>
      </c>
      <c r="M17" s="82">
        <v>1</v>
      </c>
      <c r="P17" s="43" t="s">
        <v>76</v>
      </c>
      <c r="Q17" s="119">
        <f>(C17/$C$18)*100</f>
        <v>0.90909090909090906</v>
      </c>
      <c r="R17" s="119">
        <f>(D17/$D$18)*100</f>
        <v>2.3809523809523809</v>
      </c>
      <c r="S17" s="119">
        <f>(E17/$E$18)*100</f>
        <v>1.5873015873015872</v>
      </c>
      <c r="T17" s="119">
        <f>(F17/$F$18)*100</f>
        <v>3.6363636363636362</v>
      </c>
      <c r="U17" s="119">
        <f>(G17/$G$18)*100</f>
        <v>0</v>
      </c>
      <c r="V17" s="119">
        <f>(H17/$H$18)*100</f>
        <v>0</v>
      </c>
      <c r="W17" s="119">
        <f>(I17/$I$18)*100</f>
        <v>0</v>
      </c>
      <c r="X17" s="119">
        <f>(J17/$J$18)*100</f>
        <v>0</v>
      </c>
      <c r="Y17" s="119">
        <f>(K17/$K$18)*100</f>
        <v>0</v>
      </c>
      <c r="Z17" s="119">
        <f>(L17/$L$18)*100</f>
        <v>0</v>
      </c>
      <c r="AA17" s="119">
        <f t="shared" si="0"/>
        <v>3.4482758620689653</v>
      </c>
    </row>
    <row r="18" spans="2:27" x14ac:dyDescent="0.35">
      <c r="B18" s="44" t="s">
        <v>2</v>
      </c>
      <c r="C18" s="59">
        <v>110</v>
      </c>
      <c r="D18" s="59">
        <v>84</v>
      </c>
      <c r="E18" s="46">
        <v>63</v>
      </c>
      <c r="F18" s="29">
        <v>55</v>
      </c>
      <c r="G18" s="45">
        <v>36</v>
      </c>
      <c r="H18" s="46">
        <v>70</v>
      </c>
      <c r="I18" s="46">
        <v>38</v>
      </c>
      <c r="J18" s="84">
        <v>28</v>
      </c>
      <c r="K18" s="87">
        <v>35</v>
      </c>
      <c r="L18" s="87">
        <v>23</v>
      </c>
      <c r="M18" s="84">
        <v>29</v>
      </c>
      <c r="P18" s="44" t="s">
        <v>2</v>
      </c>
      <c r="Q18" s="119">
        <v>100</v>
      </c>
      <c r="R18" s="119">
        <v>100</v>
      </c>
      <c r="S18" s="119">
        <v>100</v>
      </c>
      <c r="T18" s="119">
        <v>100</v>
      </c>
      <c r="U18" s="119">
        <v>100</v>
      </c>
      <c r="V18" s="119">
        <v>100</v>
      </c>
      <c r="W18" s="119">
        <v>100</v>
      </c>
      <c r="X18" s="119">
        <v>100</v>
      </c>
      <c r="Y18" s="119">
        <v>100</v>
      </c>
      <c r="Z18" s="119">
        <v>100</v>
      </c>
      <c r="AA18" s="119">
        <f t="shared" si="0"/>
        <v>100</v>
      </c>
    </row>
    <row r="19" spans="2:27" x14ac:dyDescent="0.35">
      <c r="B19" s="35"/>
      <c r="C19" s="35"/>
      <c r="D19" s="35"/>
      <c r="E19" s="47"/>
      <c r="F19" s="47"/>
      <c r="G19" s="48"/>
      <c r="H19" s="49"/>
      <c r="I19" s="49"/>
      <c r="J19" s="4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</row>
    <row r="20" spans="2:27" x14ac:dyDescent="0.35">
      <c r="B20" s="63" t="s">
        <v>77</v>
      </c>
      <c r="C20" s="54"/>
      <c r="D20" s="54"/>
      <c r="E20" s="47"/>
      <c r="F20" s="47"/>
      <c r="G20" s="48"/>
      <c r="H20" s="49"/>
      <c r="I20" s="49"/>
      <c r="J20" s="48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98"/>
    </row>
    <row r="21" spans="2:27" x14ac:dyDescent="0.35">
      <c r="B21" s="63" t="s">
        <v>78</v>
      </c>
      <c r="C21" s="54"/>
      <c r="D21" s="54"/>
      <c r="E21" s="47"/>
      <c r="F21" s="47"/>
      <c r="G21" s="48"/>
      <c r="H21" s="49"/>
      <c r="I21" s="49"/>
      <c r="J21" s="48"/>
    </row>
    <row r="22" spans="2:27" x14ac:dyDescent="0.35">
      <c r="B22" s="63" t="s">
        <v>79</v>
      </c>
      <c r="C22" s="54"/>
      <c r="D22" s="54"/>
      <c r="E22" s="47"/>
      <c r="F22" s="47"/>
      <c r="G22" s="48"/>
      <c r="H22" s="49"/>
      <c r="I22" s="49"/>
      <c r="J22" s="48"/>
    </row>
    <row r="23" spans="2:27" x14ac:dyDescent="0.35">
      <c r="B23" s="63" t="s">
        <v>80</v>
      </c>
      <c r="C23" s="54"/>
      <c r="D23" s="54"/>
      <c r="E23" s="47"/>
      <c r="F23" s="47"/>
      <c r="G23" s="48"/>
      <c r="H23" s="49"/>
      <c r="I23" s="49"/>
      <c r="J23" s="48"/>
    </row>
    <row r="25" spans="2:27" x14ac:dyDescent="0.35">
      <c r="B25" s="26" t="s">
        <v>166</v>
      </c>
      <c r="C25" s="26"/>
      <c r="D25" s="26"/>
      <c r="E25" s="26"/>
      <c r="P25" s="26" t="s">
        <v>171</v>
      </c>
    </row>
    <row r="26" spans="2:27" x14ac:dyDescent="0.35">
      <c r="B26" s="26" t="s">
        <v>175</v>
      </c>
      <c r="C26" s="26"/>
      <c r="D26" s="26"/>
      <c r="E26" s="26"/>
      <c r="P26" s="126" t="s">
        <v>132</v>
      </c>
    </row>
    <row r="27" spans="2:27" x14ac:dyDescent="0.35">
      <c r="B27" s="28"/>
      <c r="C27" s="29">
        <v>2011</v>
      </c>
      <c r="D27" s="29">
        <v>2012</v>
      </c>
      <c r="E27" s="29">
        <v>2013</v>
      </c>
      <c r="F27" s="29">
        <v>2014</v>
      </c>
      <c r="G27" s="29">
        <v>2015</v>
      </c>
      <c r="H27" s="29">
        <v>2016</v>
      </c>
      <c r="I27" s="29">
        <v>2017</v>
      </c>
      <c r="J27" s="29">
        <v>2018</v>
      </c>
      <c r="K27" s="29">
        <v>2019</v>
      </c>
      <c r="L27" s="84">
        <v>2020</v>
      </c>
      <c r="M27" s="29">
        <v>2021</v>
      </c>
      <c r="P27" s="28"/>
      <c r="Q27" s="29">
        <v>2011</v>
      </c>
      <c r="R27" s="29">
        <v>2012</v>
      </c>
      <c r="S27" s="29">
        <v>2013</v>
      </c>
      <c r="T27" s="29">
        <v>2014</v>
      </c>
      <c r="U27" s="29">
        <v>2015</v>
      </c>
      <c r="V27" s="29">
        <v>2016</v>
      </c>
      <c r="W27" s="29">
        <v>2017</v>
      </c>
      <c r="X27" s="29">
        <v>2018</v>
      </c>
      <c r="Y27" s="29">
        <v>2019</v>
      </c>
      <c r="Z27" s="84">
        <v>2020</v>
      </c>
      <c r="AA27" s="45">
        <v>2021</v>
      </c>
    </row>
    <row r="28" spans="2:27" x14ac:dyDescent="0.35">
      <c r="B28" s="30" t="s">
        <v>42</v>
      </c>
      <c r="C28" s="38">
        <v>64</v>
      </c>
      <c r="D28" s="38">
        <v>46</v>
      </c>
      <c r="E28" s="101">
        <v>38</v>
      </c>
      <c r="F28" s="38">
        <v>33</v>
      </c>
      <c r="G28" s="38">
        <v>22</v>
      </c>
      <c r="H28" s="38">
        <v>41</v>
      </c>
      <c r="I28" s="38">
        <v>23</v>
      </c>
      <c r="J28" s="38">
        <v>23</v>
      </c>
      <c r="K28" s="38">
        <v>21</v>
      </c>
      <c r="L28" s="82">
        <v>15</v>
      </c>
      <c r="M28" s="82">
        <v>18</v>
      </c>
      <c r="P28" s="30" t="s">
        <v>42</v>
      </c>
      <c r="Q28" s="119">
        <f>(C28/$C$30)*100</f>
        <v>58.18181818181818</v>
      </c>
      <c r="R28" s="119">
        <f>(D28/$D$30)*100</f>
        <v>54.761904761904766</v>
      </c>
      <c r="S28" s="119">
        <f>(E28/$E$30)*100</f>
        <v>60.317460317460316</v>
      </c>
      <c r="T28" s="119">
        <f>(F28/$F$30)*100</f>
        <v>60</v>
      </c>
      <c r="U28" s="119">
        <f>(G28/$G$30)*100</f>
        <v>61.111111111111114</v>
      </c>
      <c r="V28" s="119">
        <f>(H28/$H$30)*100</f>
        <v>58.571428571428577</v>
      </c>
      <c r="W28" s="119">
        <f>(I28/$I$30)*100</f>
        <v>60.526315789473685</v>
      </c>
      <c r="X28" s="119">
        <f>(J28/$J$30)*100</f>
        <v>82.142857142857139</v>
      </c>
      <c r="Y28" s="119">
        <f>(K28/$K$30)*100</f>
        <v>60</v>
      </c>
      <c r="Z28" s="119">
        <f>(L28/$L$30)*100</f>
        <v>65.217391304347828</v>
      </c>
      <c r="AA28" s="119">
        <f>(M28/$M$30)*100</f>
        <v>62.068965517241381</v>
      </c>
    </row>
    <row r="29" spans="2:27" x14ac:dyDescent="0.35">
      <c r="B29" s="30" t="s">
        <v>43</v>
      </c>
      <c r="C29" s="38">
        <v>46</v>
      </c>
      <c r="D29" s="38">
        <v>38</v>
      </c>
      <c r="E29" s="101">
        <v>25</v>
      </c>
      <c r="F29" s="38">
        <v>22</v>
      </c>
      <c r="G29" s="38">
        <v>14</v>
      </c>
      <c r="H29" s="38">
        <v>29</v>
      </c>
      <c r="I29" s="38">
        <v>15</v>
      </c>
      <c r="J29" s="38">
        <v>5</v>
      </c>
      <c r="K29" s="38">
        <v>14</v>
      </c>
      <c r="L29" s="82">
        <v>8</v>
      </c>
      <c r="M29" s="82">
        <v>11</v>
      </c>
      <c r="P29" s="30" t="s">
        <v>43</v>
      </c>
      <c r="Q29" s="119">
        <f>(C29/$C$30)*100</f>
        <v>41.818181818181813</v>
      </c>
      <c r="R29" s="119">
        <f>(D29/$D$30)*100</f>
        <v>45.238095238095241</v>
      </c>
      <c r="S29" s="119">
        <f>(E29/$E$30)*100</f>
        <v>39.682539682539684</v>
      </c>
      <c r="T29" s="119">
        <f>(F29/$F$30)*100</f>
        <v>40</v>
      </c>
      <c r="U29" s="119">
        <f>(G29/$G$30)*100</f>
        <v>38.888888888888893</v>
      </c>
      <c r="V29" s="119">
        <f>(H29/$H$30)*100</f>
        <v>41.428571428571431</v>
      </c>
      <c r="W29" s="119">
        <f>(I29/$I$30)*100</f>
        <v>39.473684210526315</v>
      </c>
      <c r="X29" s="119">
        <f>(J29/$J$30)*100</f>
        <v>17.857142857142858</v>
      </c>
      <c r="Y29" s="119">
        <f>(K29/$K$30)*100</f>
        <v>40</v>
      </c>
      <c r="Z29" s="119">
        <f>(L29/$L$30)*100</f>
        <v>34.782608695652172</v>
      </c>
      <c r="AA29" s="119">
        <f t="shared" ref="AA29:AA30" si="1">(M29/$M$30)*100</f>
        <v>37.931034482758619</v>
      </c>
    </row>
    <row r="30" spans="2:27" x14ac:dyDescent="0.35">
      <c r="B30" s="32" t="s">
        <v>2</v>
      </c>
      <c r="C30" s="33">
        <v>110</v>
      </c>
      <c r="D30" s="33">
        <v>84</v>
      </c>
      <c r="E30" s="60">
        <f t="shared" ref="E30:I30" si="2">SUM(E28:E29)</f>
        <v>63</v>
      </c>
      <c r="F30" s="33">
        <f t="shared" si="2"/>
        <v>55</v>
      </c>
      <c r="G30" s="33">
        <f t="shared" si="2"/>
        <v>36</v>
      </c>
      <c r="H30" s="33">
        <f t="shared" si="2"/>
        <v>70</v>
      </c>
      <c r="I30" s="33">
        <f t="shared" si="2"/>
        <v>38</v>
      </c>
      <c r="J30" s="33">
        <f>SUM(J28:J29)</f>
        <v>28</v>
      </c>
      <c r="K30" s="33">
        <v>35</v>
      </c>
      <c r="L30" s="88">
        <v>23</v>
      </c>
      <c r="M30" s="84">
        <v>29</v>
      </c>
      <c r="P30" s="32" t="s">
        <v>2</v>
      </c>
      <c r="Q30" s="119">
        <v>100</v>
      </c>
      <c r="R30" s="119">
        <v>100</v>
      </c>
      <c r="S30" s="119">
        <v>100</v>
      </c>
      <c r="T30" s="119">
        <v>100</v>
      </c>
      <c r="U30" s="119">
        <v>100</v>
      </c>
      <c r="V30" s="119">
        <v>100</v>
      </c>
      <c r="W30" s="119">
        <v>100</v>
      </c>
      <c r="X30" s="119">
        <v>100</v>
      </c>
      <c r="Y30" s="119">
        <v>100</v>
      </c>
      <c r="Z30" s="119">
        <v>100</v>
      </c>
      <c r="AA30" s="119">
        <f t="shared" si="1"/>
        <v>100</v>
      </c>
    </row>
    <row r="31" spans="2:27" s="56" customFormat="1" x14ac:dyDescent="0.35">
      <c r="B31" s="77"/>
      <c r="C31" s="64"/>
      <c r="D31" s="64"/>
      <c r="E31" s="64"/>
      <c r="F31" s="64"/>
      <c r="G31" s="64"/>
      <c r="H31" s="64"/>
      <c r="I31" s="64"/>
      <c r="J31" s="64"/>
      <c r="K31" s="64"/>
      <c r="L31" s="10"/>
      <c r="P31" s="125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125"/>
    </row>
    <row r="32" spans="2:27" x14ac:dyDescent="0.35"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2:27" x14ac:dyDescent="0.35">
      <c r="B33" s="26" t="s">
        <v>167</v>
      </c>
      <c r="C33" s="26"/>
      <c r="D33" s="26"/>
      <c r="P33" s="26" t="s">
        <v>170</v>
      </c>
    </row>
    <row r="34" spans="2:27" x14ac:dyDescent="0.35">
      <c r="B34" s="26" t="s">
        <v>124</v>
      </c>
      <c r="C34" s="26"/>
      <c r="D34" s="26"/>
      <c r="P34" s="126" t="s">
        <v>138</v>
      </c>
    </row>
    <row r="35" spans="2:27" x14ac:dyDescent="0.35">
      <c r="B35" s="50"/>
      <c r="C35" s="29">
        <v>2011</v>
      </c>
      <c r="D35" s="29">
        <v>2012</v>
      </c>
      <c r="E35" s="45">
        <v>2013</v>
      </c>
      <c r="F35" s="45">
        <v>2014</v>
      </c>
      <c r="G35" s="45">
        <v>2015</v>
      </c>
      <c r="H35" s="45">
        <v>2016</v>
      </c>
      <c r="I35" s="45">
        <v>2017</v>
      </c>
      <c r="J35" s="45">
        <v>2018</v>
      </c>
      <c r="K35" s="45">
        <v>2019</v>
      </c>
      <c r="L35" s="84">
        <v>2020</v>
      </c>
      <c r="M35" s="45">
        <v>2021</v>
      </c>
      <c r="P35" s="50"/>
      <c r="Q35" s="29">
        <v>2011</v>
      </c>
      <c r="R35" s="29">
        <v>2012</v>
      </c>
      <c r="S35" s="45">
        <v>2013</v>
      </c>
      <c r="T35" s="45">
        <v>2014</v>
      </c>
      <c r="U35" s="45">
        <v>2015</v>
      </c>
      <c r="V35" s="45">
        <v>2016</v>
      </c>
      <c r="W35" s="45">
        <v>2017</v>
      </c>
      <c r="X35" s="45">
        <v>2018</v>
      </c>
      <c r="Y35" s="45">
        <v>2019</v>
      </c>
      <c r="Z35" s="84">
        <v>2020</v>
      </c>
      <c r="AA35" s="45">
        <v>2021</v>
      </c>
    </row>
    <row r="36" spans="2:27" x14ac:dyDescent="0.35">
      <c r="B36" s="50" t="s">
        <v>102</v>
      </c>
      <c r="C36" s="41">
        <v>6</v>
      </c>
      <c r="D36" s="41">
        <v>6</v>
      </c>
      <c r="E36" s="61">
        <v>4</v>
      </c>
      <c r="F36" s="41">
        <v>0</v>
      </c>
      <c r="G36" s="41">
        <v>1</v>
      </c>
      <c r="H36" s="41">
        <v>7</v>
      </c>
      <c r="I36" s="41">
        <v>4</v>
      </c>
      <c r="J36" s="41">
        <v>2</v>
      </c>
      <c r="K36" s="42">
        <v>1</v>
      </c>
      <c r="L36" s="82">
        <v>1</v>
      </c>
      <c r="M36" s="82">
        <v>4</v>
      </c>
      <c r="N36" s="36"/>
      <c r="P36" s="50" t="s">
        <v>102</v>
      </c>
      <c r="Q36" s="119">
        <f>(C36/$C$39)*100</f>
        <v>5.4545454545454541</v>
      </c>
      <c r="R36" s="119">
        <f>(D36/$D$39)*100</f>
        <v>7.1428571428571423</v>
      </c>
      <c r="S36" s="119">
        <f>(E36/$E$39)*100</f>
        <v>6.3492063492063489</v>
      </c>
      <c r="T36" s="119">
        <f>(F36/$F$39)*100</f>
        <v>0</v>
      </c>
      <c r="U36" s="119">
        <f>(G36/$G$39)*100</f>
        <v>2.7777777777777777</v>
      </c>
      <c r="V36" s="119">
        <f>(H36/$H$39)*100</f>
        <v>10</v>
      </c>
      <c r="W36" s="119">
        <f>(I36/$I$39)*100</f>
        <v>10.526315789473683</v>
      </c>
      <c r="X36" s="119">
        <f>(J36/$J$39)*100</f>
        <v>7.1428571428571423</v>
      </c>
      <c r="Y36" s="119">
        <f>(K36/$K$39)*100</f>
        <v>2.8571428571428572</v>
      </c>
      <c r="Z36" s="119">
        <f>(L36/$L$39)*100</f>
        <v>4.3478260869565215</v>
      </c>
      <c r="AA36" s="119">
        <f>(M36/$M$39)*100</f>
        <v>13.793103448275861</v>
      </c>
    </row>
    <row r="37" spans="2:27" x14ac:dyDescent="0.35">
      <c r="B37" s="50" t="s">
        <v>195</v>
      </c>
      <c r="C37" s="41">
        <v>87</v>
      </c>
      <c r="D37" s="41">
        <v>65</v>
      </c>
      <c r="E37" s="61">
        <v>49</v>
      </c>
      <c r="F37" s="41">
        <v>41</v>
      </c>
      <c r="G37" s="41">
        <v>26</v>
      </c>
      <c r="H37" s="41">
        <v>52</v>
      </c>
      <c r="I37" s="41">
        <v>26</v>
      </c>
      <c r="J37" s="41">
        <v>24</v>
      </c>
      <c r="K37" s="42">
        <v>26</v>
      </c>
      <c r="L37" s="82">
        <v>17</v>
      </c>
      <c r="M37" s="82">
        <v>16</v>
      </c>
      <c r="N37" s="36"/>
      <c r="P37" s="50" t="s">
        <v>195</v>
      </c>
      <c r="Q37" s="119">
        <f>(C37/$C$39)*100</f>
        <v>79.090909090909093</v>
      </c>
      <c r="R37" s="119">
        <f>(D37/$D$39)*100</f>
        <v>77.38095238095238</v>
      </c>
      <c r="S37" s="119">
        <f>(E37/$E$39)*100</f>
        <v>77.777777777777786</v>
      </c>
      <c r="T37" s="119">
        <f>(F37/$F$39)*100</f>
        <v>74.545454545454547</v>
      </c>
      <c r="U37" s="119">
        <f>(G37/$G$39)*100</f>
        <v>72.222222222222214</v>
      </c>
      <c r="V37" s="119">
        <f>(H37/$H$39)*100</f>
        <v>74.285714285714292</v>
      </c>
      <c r="W37" s="119">
        <f>(I37/$I$39)*100</f>
        <v>68.421052631578945</v>
      </c>
      <c r="X37" s="119">
        <f>(J37/$J$39)*100</f>
        <v>85.714285714285708</v>
      </c>
      <c r="Y37" s="119">
        <f>(K37/$K$39)*100</f>
        <v>74.285714285714292</v>
      </c>
      <c r="Z37" s="119">
        <f>(L37/$L$39)*100</f>
        <v>73.91304347826086</v>
      </c>
      <c r="AA37" s="119">
        <f>(M37/$M$39)*100</f>
        <v>55.172413793103445</v>
      </c>
    </row>
    <row r="38" spans="2:27" x14ac:dyDescent="0.35">
      <c r="B38" s="50" t="s">
        <v>196</v>
      </c>
      <c r="C38" s="41">
        <v>17</v>
      </c>
      <c r="D38" s="41">
        <v>13</v>
      </c>
      <c r="E38" s="61">
        <v>10</v>
      </c>
      <c r="F38" s="41">
        <v>14</v>
      </c>
      <c r="G38" s="41">
        <v>9</v>
      </c>
      <c r="H38" s="41">
        <v>11</v>
      </c>
      <c r="I38" s="41">
        <v>8</v>
      </c>
      <c r="J38" s="41">
        <v>2</v>
      </c>
      <c r="K38" s="42">
        <v>8</v>
      </c>
      <c r="L38" s="82">
        <v>5</v>
      </c>
      <c r="M38" s="82">
        <v>9</v>
      </c>
      <c r="N38" s="36"/>
      <c r="P38" s="50" t="s">
        <v>196</v>
      </c>
      <c r="Q38" s="119">
        <f>(C38/$C$39)*100</f>
        <v>15.454545454545453</v>
      </c>
      <c r="R38" s="119">
        <f>(D38/$D$39)*100</f>
        <v>15.476190476190476</v>
      </c>
      <c r="S38" s="119">
        <f>(E38/$E$39)*100</f>
        <v>15.873015873015872</v>
      </c>
      <c r="T38" s="119">
        <f>(F38/$F$39)*100</f>
        <v>25.454545454545453</v>
      </c>
      <c r="U38" s="119">
        <f>(G38/$G$39)*100</f>
        <v>25</v>
      </c>
      <c r="V38" s="119">
        <f>(H38/$H$39)*100</f>
        <v>15.714285714285714</v>
      </c>
      <c r="W38" s="119">
        <f>(I38/$I$39)*100</f>
        <v>21.052631578947366</v>
      </c>
      <c r="X38" s="119">
        <f>(J38/$J$39)*100</f>
        <v>7.1428571428571423</v>
      </c>
      <c r="Y38" s="119">
        <f>(K38/$K$39)*100</f>
        <v>22.857142857142858</v>
      </c>
      <c r="Z38" s="119">
        <f>(L38/$L$39)*100</f>
        <v>21.739130434782609</v>
      </c>
      <c r="AA38" s="119">
        <f>(M38/$M$39)*100</f>
        <v>31.03448275862069</v>
      </c>
    </row>
    <row r="39" spans="2:27" x14ac:dyDescent="0.35">
      <c r="B39" s="51" t="s">
        <v>2</v>
      </c>
      <c r="C39" s="29">
        <v>110</v>
      </c>
      <c r="D39" s="29">
        <v>84</v>
      </c>
      <c r="E39" s="62">
        <v>63</v>
      </c>
      <c r="F39" s="45">
        <v>55</v>
      </c>
      <c r="G39" s="45">
        <v>36</v>
      </c>
      <c r="H39" s="45">
        <v>70</v>
      </c>
      <c r="I39" s="45">
        <v>38</v>
      </c>
      <c r="J39" s="45">
        <v>28</v>
      </c>
      <c r="K39" s="102">
        <v>35</v>
      </c>
      <c r="L39" s="84">
        <v>23</v>
      </c>
      <c r="M39" s="84">
        <v>29</v>
      </c>
      <c r="N39" s="36"/>
      <c r="P39" s="51" t="s">
        <v>2</v>
      </c>
      <c r="Q39" s="119">
        <v>100</v>
      </c>
      <c r="R39" s="119">
        <v>100</v>
      </c>
      <c r="S39" s="119">
        <v>100</v>
      </c>
      <c r="T39" s="119">
        <v>100</v>
      </c>
      <c r="U39" s="119">
        <v>100</v>
      </c>
      <c r="V39" s="119">
        <v>100</v>
      </c>
      <c r="W39" s="119">
        <v>100</v>
      </c>
      <c r="X39" s="119">
        <v>100</v>
      </c>
      <c r="Y39" s="119">
        <v>100</v>
      </c>
      <c r="Z39" s="119">
        <v>100</v>
      </c>
      <c r="AA39" s="119">
        <f>(M39/$M$39)*100</f>
        <v>100</v>
      </c>
    </row>
    <row r="40" spans="2:27" x14ac:dyDescent="0.35">
      <c r="E40" s="36"/>
      <c r="J40" s="36"/>
    </row>
    <row r="41" spans="2:27" s="56" customFormat="1" x14ac:dyDescent="0.35">
      <c r="E41" s="36"/>
      <c r="J41" s="36"/>
      <c r="L41" s="10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25"/>
    </row>
    <row r="42" spans="2:27" ht="17" customHeight="1" x14ac:dyDescent="0.35">
      <c r="B42" s="52" t="s">
        <v>168</v>
      </c>
      <c r="C42" s="52"/>
      <c r="D42" s="52"/>
      <c r="P42" s="52" t="s">
        <v>169</v>
      </c>
    </row>
    <row r="43" spans="2:27" x14ac:dyDescent="0.35">
      <c r="B43" s="52" t="s">
        <v>82</v>
      </c>
      <c r="C43" s="52"/>
      <c r="D43" s="52"/>
      <c r="P43" s="126" t="s">
        <v>139</v>
      </c>
    </row>
    <row r="44" spans="2:27" x14ac:dyDescent="0.35">
      <c r="B44" s="39"/>
      <c r="C44" s="29">
        <v>2011</v>
      </c>
      <c r="D44" s="29">
        <v>2012</v>
      </c>
      <c r="E44" s="29">
        <v>2013</v>
      </c>
      <c r="F44" s="29">
        <v>2014</v>
      </c>
      <c r="G44" s="29">
        <v>2015</v>
      </c>
      <c r="H44" s="40">
        <v>2016</v>
      </c>
      <c r="I44" s="40">
        <v>2017</v>
      </c>
      <c r="J44" s="29">
        <v>2018</v>
      </c>
      <c r="K44" s="29">
        <v>2019</v>
      </c>
      <c r="L44" s="84">
        <v>2020</v>
      </c>
      <c r="M44" s="84">
        <v>2021</v>
      </c>
      <c r="P44" s="39"/>
      <c r="Q44" s="29">
        <v>2011</v>
      </c>
      <c r="R44" s="29">
        <v>2012</v>
      </c>
      <c r="S44" s="29">
        <v>2013</v>
      </c>
      <c r="T44" s="29">
        <v>2014</v>
      </c>
      <c r="U44" s="29">
        <v>2015</v>
      </c>
      <c r="V44" s="40">
        <v>2016</v>
      </c>
      <c r="W44" s="40">
        <v>2017</v>
      </c>
      <c r="X44" s="29">
        <v>2018</v>
      </c>
      <c r="Y44" s="29">
        <v>2019</v>
      </c>
      <c r="Z44" s="84">
        <v>2020</v>
      </c>
      <c r="AA44" s="45">
        <v>2021</v>
      </c>
    </row>
    <row r="45" spans="2:27" x14ac:dyDescent="0.35">
      <c r="B45" s="43" t="s">
        <v>58</v>
      </c>
      <c r="C45" s="57">
        <v>24</v>
      </c>
      <c r="D45" s="57">
        <v>24</v>
      </c>
      <c r="E45" s="38">
        <v>15</v>
      </c>
      <c r="F45" s="38">
        <v>10</v>
      </c>
      <c r="G45" s="38">
        <v>12</v>
      </c>
      <c r="H45" s="42">
        <v>14</v>
      </c>
      <c r="I45" s="42">
        <v>9</v>
      </c>
      <c r="J45" s="41">
        <v>7</v>
      </c>
      <c r="K45" s="42">
        <v>8</v>
      </c>
      <c r="L45" s="86">
        <v>9</v>
      </c>
      <c r="M45" s="86">
        <v>8</v>
      </c>
      <c r="P45" s="43" t="s">
        <v>58</v>
      </c>
      <c r="Q45" s="119">
        <f>(C45/$C$52)*100</f>
        <v>21.818181818181817</v>
      </c>
      <c r="R45" s="119">
        <f>(D45/$D$52)*100</f>
        <v>28.571428571428569</v>
      </c>
      <c r="S45" s="119">
        <f>(E45/$E$52)*100</f>
        <v>23.809523809523807</v>
      </c>
      <c r="T45" s="119">
        <f>(F45/$F$52)*100</f>
        <v>18.181818181818183</v>
      </c>
      <c r="U45" s="119">
        <f>(G45/$G$52)*100</f>
        <v>33.333333333333329</v>
      </c>
      <c r="V45" s="119">
        <f>(H45/$H$52)*100</f>
        <v>20</v>
      </c>
      <c r="W45" s="119">
        <f>(I45/$I$52)*100</f>
        <v>23.684210526315788</v>
      </c>
      <c r="X45" s="119">
        <f>(J45/$J$52)*100</f>
        <v>25</v>
      </c>
      <c r="Y45" s="119">
        <f>(K45/$K$52)*100</f>
        <v>22.857142857142858</v>
      </c>
      <c r="Z45" s="119">
        <f>(L45/$L$52)*100</f>
        <v>39.130434782608695</v>
      </c>
      <c r="AA45" s="119">
        <f>(M45/$M$52)*100</f>
        <v>27.586206896551722</v>
      </c>
    </row>
    <row r="46" spans="2:27" ht="42" x14ac:dyDescent="0.35">
      <c r="B46" s="37" t="s">
        <v>109</v>
      </c>
      <c r="C46" s="38">
        <v>11</v>
      </c>
      <c r="D46" s="38">
        <v>11</v>
      </c>
      <c r="E46" s="38">
        <v>10</v>
      </c>
      <c r="F46" s="38">
        <v>3</v>
      </c>
      <c r="G46" s="38">
        <v>2</v>
      </c>
      <c r="H46" s="42">
        <v>8</v>
      </c>
      <c r="I46" s="42">
        <v>9</v>
      </c>
      <c r="J46" s="41">
        <v>6</v>
      </c>
      <c r="K46" s="42">
        <v>1</v>
      </c>
      <c r="L46" s="86">
        <v>3</v>
      </c>
      <c r="M46" s="86">
        <v>2</v>
      </c>
      <c r="P46" s="37" t="s">
        <v>109</v>
      </c>
      <c r="Q46" s="119">
        <f t="shared" ref="Q46:Q51" si="3">(C46/$C$52)*100</f>
        <v>10</v>
      </c>
      <c r="R46" s="119">
        <f t="shared" ref="R46:R51" si="4">(D46/$D$52)*100</f>
        <v>13.095238095238097</v>
      </c>
      <c r="S46" s="119">
        <f t="shared" ref="S46:S51" si="5">(E46/$E$52)*100</f>
        <v>15.873015873015872</v>
      </c>
      <c r="T46" s="119">
        <f t="shared" ref="T46:T51" si="6">(F46/$F$52)*100</f>
        <v>5.4545454545454541</v>
      </c>
      <c r="U46" s="119">
        <f t="shared" ref="U46:U51" si="7">(G46/$G$52)*100</f>
        <v>5.5555555555555554</v>
      </c>
      <c r="V46" s="119">
        <f t="shared" ref="V46:V51" si="8">(H46/$H$52)*100</f>
        <v>11.428571428571429</v>
      </c>
      <c r="W46" s="119">
        <f t="shared" ref="W46:W51" si="9">(I46/$I$52)*100</f>
        <v>23.684210526315788</v>
      </c>
      <c r="X46" s="119">
        <f t="shared" ref="X46:X51" si="10">(J46/$J$52)*100</f>
        <v>21.428571428571427</v>
      </c>
      <c r="Y46" s="119">
        <f t="shared" ref="Y46:Y51" si="11">(K46/$K$52)*100</f>
        <v>2.8571428571428572</v>
      </c>
      <c r="Z46" s="119">
        <f t="shared" ref="Z46:Z51" si="12">(L46/$L$52)*100</f>
        <v>13.043478260869565</v>
      </c>
      <c r="AA46" s="119">
        <f t="shared" ref="AA46:AA52" si="13">(M46/$M$52)*100</f>
        <v>6.8965517241379306</v>
      </c>
    </row>
    <row r="47" spans="2:27" ht="28" x14ac:dyDescent="0.35">
      <c r="B47" s="37" t="s">
        <v>110</v>
      </c>
      <c r="C47" s="38">
        <v>23</v>
      </c>
      <c r="D47" s="38">
        <v>25</v>
      </c>
      <c r="E47" s="38">
        <v>10</v>
      </c>
      <c r="F47" s="38">
        <v>17</v>
      </c>
      <c r="G47" s="38">
        <v>11</v>
      </c>
      <c r="H47" s="42">
        <v>11</v>
      </c>
      <c r="I47" s="42">
        <v>8</v>
      </c>
      <c r="J47" s="41">
        <v>3</v>
      </c>
      <c r="K47" s="42">
        <v>9</v>
      </c>
      <c r="L47" s="86">
        <v>5</v>
      </c>
      <c r="M47" s="86">
        <v>8</v>
      </c>
      <c r="P47" s="37" t="s">
        <v>110</v>
      </c>
      <c r="Q47" s="119">
        <f t="shared" si="3"/>
        <v>20.909090909090907</v>
      </c>
      <c r="R47" s="119">
        <f t="shared" si="4"/>
        <v>29.761904761904763</v>
      </c>
      <c r="S47" s="119">
        <f t="shared" si="5"/>
        <v>15.873015873015872</v>
      </c>
      <c r="T47" s="119">
        <f t="shared" si="6"/>
        <v>30.909090909090907</v>
      </c>
      <c r="U47" s="119">
        <f t="shared" si="7"/>
        <v>30.555555555555557</v>
      </c>
      <c r="V47" s="119">
        <f t="shared" si="8"/>
        <v>15.714285714285714</v>
      </c>
      <c r="W47" s="119">
        <f t="shared" si="9"/>
        <v>21.052631578947366</v>
      </c>
      <c r="X47" s="119">
        <f t="shared" si="10"/>
        <v>10.714285714285714</v>
      </c>
      <c r="Y47" s="119">
        <f t="shared" si="11"/>
        <v>25.714285714285712</v>
      </c>
      <c r="Z47" s="119">
        <f t="shared" si="12"/>
        <v>21.739130434782609</v>
      </c>
      <c r="AA47" s="119">
        <f t="shared" si="13"/>
        <v>27.586206896551722</v>
      </c>
    </row>
    <row r="48" spans="2:27" ht="28" x14ac:dyDescent="0.35">
      <c r="B48" s="37" t="s">
        <v>111</v>
      </c>
      <c r="C48" s="38">
        <v>18</v>
      </c>
      <c r="D48" s="38">
        <v>12</v>
      </c>
      <c r="E48" s="38">
        <v>9</v>
      </c>
      <c r="F48" s="38">
        <v>12</v>
      </c>
      <c r="G48" s="38">
        <v>2</v>
      </c>
      <c r="H48" s="42">
        <v>13</v>
      </c>
      <c r="I48" s="42">
        <v>4</v>
      </c>
      <c r="J48" s="41">
        <v>2</v>
      </c>
      <c r="K48" s="42">
        <v>9</v>
      </c>
      <c r="L48" s="86">
        <v>1</v>
      </c>
      <c r="M48" s="86">
        <v>4</v>
      </c>
      <c r="P48" s="37" t="s">
        <v>111</v>
      </c>
      <c r="Q48" s="119">
        <f t="shared" si="3"/>
        <v>16.363636363636363</v>
      </c>
      <c r="R48" s="119">
        <f t="shared" si="4"/>
        <v>14.285714285714285</v>
      </c>
      <c r="S48" s="119">
        <f t="shared" si="5"/>
        <v>14.285714285714285</v>
      </c>
      <c r="T48" s="119">
        <f t="shared" si="6"/>
        <v>21.818181818181817</v>
      </c>
      <c r="U48" s="119">
        <f t="shared" si="7"/>
        <v>5.5555555555555554</v>
      </c>
      <c r="V48" s="119">
        <f t="shared" si="8"/>
        <v>18.571428571428573</v>
      </c>
      <c r="W48" s="119">
        <f t="shared" si="9"/>
        <v>10.526315789473683</v>
      </c>
      <c r="X48" s="119">
        <f t="shared" si="10"/>
        <v>7.1428571428571423</v>
      </c>
      <c r="Y48" s="119">
        <f t="shared" si="11"/>
        <v>25.714285714285712</v>
      </c>
      <c r="Z48" s="119">
        <f t="shared" si="12"/>
        <v>4.3478260869565215</v>
      </c>
      <c r="AA48" s="119">
        <f t="shared" si="13"/>
        <v>13.793103448275861</v>
      </c>
    </row>
    <row r="49" spans="2:27" ht="58" customHeight="1" x14ac:dyDescent="0.35">
      <c r="B49" s="37" t="s">
        <v>116</v>
      </c>
      <c r="C49" s="38">
        <v>22</v>
      </c>
      <c r="D49" s="38">
        <v>9</v>
      </c>
      <c r="E49" s="38">
        <v>12</v>
      </c>
      <c r="F49" s="38">
        <v>6</v>
      </c>
      <c r="G49" s="38">
        <v>6</v>
      </c>
      <c r="H49" s="42">
        <v>12</v>
      </c>
      <c r="I49" s="42">
        <v>7</v>
      </c>
      <c r="J49" s="41">
        <v>7</v>
      </c>
      <c r="K49" s="42">
        <v>6</v>
      </c>
      <c r="L49" s="86">
        <v>3</v>
      </c>
      <c r="M49" s="86">
        <v>5</v>
      </c>
      <c r="P49" s="37" t="s">
        <v>116</v>
      </c>
      <c r="Q49" s="119">
        <f t="shared" si="3"/>
        <v>20</v>
      </c>
      <c r="R49" s="119">
        <f t="shared" si="4"/>
        <v>10.714285714285714</v>
      </c>
      <c r="S49" s="119">
        <f t="shared" si="5"/>
        <v>19.047619047619047</v>
      </c>
      <c r="T49" s="119">
        <f t="shared" si="6"/>
        <v>10.909090909090908</v>
      </c>
      <c r="U49" s="119">
        <f t="shared" si="7"/>
        <v>16.666666666666664</v>
      </c>
      <c r="V49" s="119">
        <f t="shared" si="8"/>
        <v>17.142857142857142</v>
      </c>
      <c r="W49" s="119">
        <f t="shared" si="9"/>
        <v>18.421052631578945</v>
      </c>
      <c r="X49" s="119">
        <f t="shared" si="10"/>
        <v>25</v>
      </c>
      <c r="Y49" s="119">
        <f t="shared" si="11"/>
        <v>17.142857142857142</v>
      </c>
      <c r="Z49" s="119">
        <f t="shared" si="12"/>
        <v>13.043478260869565</v>
      </c>
      <c r="AA49" s="119">
        <f t="shared" si="13"/>
        <v>17.241379310344829</v>
      </c>
    </row>
    <row r="50" spans="2:27" ht="70" x14ac:dyDescent="0.35">
      <c r="B50" s="37" t="s">
        <v>117</v>
      </c>
      <c r="C50" s="38">
        <v>12</v>
      </c>
      <c r="D50" s="38">
        <v>2</v>
      </c>
      <c r="E50" s="38">
        <v>6</v>
      </c>
      <c r="F50" s="38">
        <v>5</v>
      </c>
      <c r="G50" s="38">
        <v>2</v>
      </c>
      <c r="H50" s="42">
        <v>9</v>
      </c>
      <c r="I50" s="42">
        <v>1</v>
      </c>
      <c r="J50" s="41">
        <v>2</v>
      </c>
      <c r="K50" s="42">
        <v>2</v>
      </c>
      <c r="L50" s="86">
        <v>1</v>
      </c>
      <c r="M50" s="86">
        <v>2</v>
      </c>
      <c r="P50" s="37" t="s">
        <v>117</v>
      </c>
      <c r="Q50" s="119">
        <f t="shared" si="3"/>
        <v>10.909090909090908</v>
      </c>
      <c r="R50" s="119">
        <f t="shared" si="4"/>
        <v>2.3809523809523809</v>
      </c>
      <c r="S50" s="119">
        <f t="shared" si="5"/>
        <v>9.5238095238095237</v>
      </c>
      <c r="T50" s="119">
        <f t="shared" si="6"/>
        <v>9.0909090909090917</v>
      </c>
      <c r="U50" s="119">
        <f t="shared" si="7"/>
        <v>5.5555555555555554</v>
      </c>
      <c r="V50" s="119">
        <f t="shared" si="8"/>
        <v>12.857142857142856</v>
      </c>
      <c r="W50" s="119">
        <f t="shared" si="9"/>
        <v>2.6315789473684208</v>
      </c>
      <c r="X50" s="119">
        <f t="shared" si="10"/>
        <v>7.1428571428571423</v>
      </c>
      <c r="Y50" s="119">
        <f t="shared" si="11"/>
        <v>5.7142857142857144</v>
      </c>
      <c r="Z50" s="119">
        <f t="shared" si="12"/>
        <v>4.3478260869565215</v>
      </c>
      <c r="AA50" s="119">
        <f t="shared" si="13"/>
        <v>6.8965517241379306</v>
      </c>
    </row>
    <row r="51" spans="2:27" s="56" customFormat="1" x14ac:dyDescent="0.35">
      <c r="B51" s="37" t="s">
        <v>39</v>
      </c>
      <c r="C51" s="38">
        <v>0</v>
      </c>
      <c r="D51" s="38">
        <v>1</v>
      </c>
      <c r="E51" s="38">
        <v>1</v>
      </c>
      <c r="F51" s="42">
        <v>2</v>
      </c>
      <c r="G51" s="42">
        <v>1</v>
      </c>
      <c r="H51" s="42">
        <v>3</v>
      </c>
      <c r="I51" s="42">
        <v>0</v>
      </c>
      <c r="J51" s="42">
        <v>1</v>
      </c>
      <c r="K51" s="103">
        <v>0</v>
      </c>
      <c r="L51" s="86">
        <v>1</v>
      </c>
      <c r="M51" s="86">
        <v>1</v>
      </c>
      <c r="P51" s="37" t="s">
        <v>39</v>
      </c>
      <c r="Q51" s="119">
        <f t="shared" si="3"/>
        <v>0</v>
      </c>
      <c r="R51" s="119">
        <f t="shared" si="4"/>
        <v>1.1904761904761905</v>
      </c>
      <c r="S51" s="119">
        <f t="shared" si="5"/>
        <v>1.5873015873015872</v>
      </c>
      <c r="T51" s="119">
        <f t="shared" si="6"/>
        <v>3.6363636363636362</v>
      </c>
      <c r="U51" s="119">
        <f t="shared" si="7"/>
        <v>2.7777777777777777</v>
      </c>
      <c r="V51" s="119">
        <f t="shared" si="8"/>
        <v>4.2857142857142856</v>
      </c>
      <c r="W51" s="119">
        <f t="shared" si="9"/>
        <v>0</v>
      </c>
      <c r="X51" s="119">
        <f t="shared" si="10"/>
        <v>3.5714285714285712</v>
      </c>
      <c r="Y51" s="119">
        <f t="shared" si="11"/>
        <v>0</v>
      </c>
      <c r="Z51" s="119">
        <f t="shared" si="12"/>
        <v>4.3478260869565215</v>
      </c>
      <c r="AA51" s="119">
        <f t="shared" si="13"/>
        <v>3.4482758620689653</v>
      </c>
    </row>
    <row r="52" spans="2:27" x14ac:dyDescent="0.35">
      <c r="B52" s="44" t="s">
        <v>2</v>
      </c>
      <c r="C52" s="40">
        <v>110</v>
      </c>
      <c r="D52" s="40">
        <v>84</v>
      </c>
      <c r="E52" s="29">
        <v>63</v>
      </c>
      <c r="F52" s="29">
        <v>55</v>
      </c>
      <c r="G52" s="29">
        <v>36</v>
      </c>
      <c r="H52" s="46">
        <v>70</v>
      </c>
      <c r="I52" s="46">
        <v>38</v>
      </c>
      <c r="J52" s="45">
        <v>28</v>
      </c>
      <c r="K52" s="46">
        <v>35</v>
      </c>
      <c r="L52" s="87">
        <v>23</v>
      </c>
      <c r="M52" s="87">
        <v>29</v>
      </c>
      <c r="P52" s="44" t="s">
        <v>2</v>
      </c>
      <c r="Q52" s="119">
        <v>100</v>
      </c>
      <c r="R52" s="119">
        <v>100</v>
      </c>
      <c r="S52" s="119">
        <v>100</v>
      </c>
      <c r="T52" s="119">
        <v>100</v>
      </c>
      <c r="U52" s="119">
        <v>100</v>
      </c>
      <c r="V52" s="119">
        <v>100</v>
      </c>
      <c r="W52" s="119">
        <v>100</v>
      </c>
      <c r="X52" s="119">
        <v>100</v>
      </c>
      <c r="Y52" s="119">
        <v>100</v>
      </c>
      <c r="Z52" s="119">
        <v>100</v>
      </c>
      <c r="AA52" s="119">
        <f t="shared" si="13"/>
        <v>100</v>
      </c>
    </row>
    <row r="53" spans="2:27" x14ac:dyDescent="0.35">
      <c r="B53" s="63" t="s">
        <v>108</v>
      </c>
      <c r="C53" s="36"/>
    </row>
    <row r="54" spans="2:27" s="56" customFormat="1" x14ac:dyDescent="0.35">
      <c r="B54" s="54"/>
      <c r="L54" s="10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25"/>
    </row>
    <row r="55" spans="2:27" x14ac:dyDescent="0.35">
      <c r="B55" s="11" t="s">
        <v>44</v>
      </c>
      <c r="C55" s="11"/>
      <c r="D55" s="11"/>
    </row>
  </sheetData>
  <mergeCells count="1">
    <mergeCell ref="P54:Z54"/>
  </mergeCells>
  <phoneticPr fontId="1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3744D3A993454F8452C79F93A22B14" ma:contentTypeVersion="2" ma:contentTypeDescription="Create a new document." ma:contentTypeScope="" ma:versionID="df88bcf5793d5328afdcd8a6104e65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186B4-261B-47FC-8EE7-068EB6774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168C98-2F32-42A0-89D3-9F20B489F5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79A63E-F951-4033-BE79-E32F0C307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Ageing Trends</vt:lpstr>
      <vt:lpstr>OPG</vt:lpstr>
      <vt:lpstr>CMP</vt:lpstr>
      <vt:lpstr>TMP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Hui LEE (MSF)</dc:creator>
  <cp:lastModifiedBy>Ming Hui GOH (MSF)</cp:lastModifiedBy>
  <cp:lastPrinted>2020-03-18T10:13:23Z</cp:lastPrinted>
  <dcterms:created xsi:type="dcterms:W3CDTF">2019-12-19T09:36:34Z</dcterms:created>
  <dcterms:modified xsi:type="dcterms:W3CDTF">2022-12-23T03:30:03Z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2022-03-24T09:08:47Z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4a448247-44a7-495e-87ab-84a426d960f8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0x010100673744D3A993454F8452C79F93A22B14</vt:lpwstr>
  </property>
</Properties>
</file>